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325"/>
  </bookViews>
  <sheets>
    <sheet name="Table 1" sheetId="1" r:id="rId1"/>
    <sheet name="Plan1" sheetId="2" r:id="rId2"/>
  </sheets>
  <definedNames>
    <definedName name="_xlnm.Print_Area" localSheetId="0">'Table 1'!$A$1:$R$85</definedName>
  </definedNames>
  <calcPr calcId="144525"/>
</workbook>
</file>

<file path=xl/calcChain.xml><?xml version="1.0" encoding="utf-8"?>
<calcChain xmlns="http://schemas.openxmlformats.org/spreadsheetml/2006/main">
  <c r="L12" i="1" l="1"/>
  <c r="J9" i="1"/>
  <c r="L82" i="1"/>
  <c r="L76" i="1"/>
  <c r="L73" i="1"/>
  <c r="L55" i="1"/>
  <c r="L52" i="1"/>
  <c r="R52" i="1"/>
  <c r="L47" i="1"/>
  <c r="R47" i="1" s="1"/>
  <c r="L25" i="1"/>
  <c r="R25" i="1" s="1"/>
  <c r="L20" i="1"/>
  <c r="L17" i="1"/>
  <c r="L14" i="1"/>
  <c r="L81" i="1"/>
  <c r="L80" i="1"/>
  <c r="L79" i="1"/>
  <c r="L78" i="1"/>
  <c r="L77" i="1"/>
  <c r="L75" i="1"/>
  <c r="L74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4" i="1"/>
  <c r="L53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19" i="1"/>
  <c r="L18" i="1"/>
  <c r="L16" i="1"/>
  <c r="L15" i="1"/>
  <c r="K81" i="1"/>
  <c r="K80" i="1"/>
  <c r="K79" i="1"/>
  <c r="K78" i="1"/>
  <c r="K77" i="1"/>
  <c r="K75" i="1"/>
  <c r="K74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4" i="1"/>
  <c r="K53" i="1"/>
  <c r="K51" i="1"/>
  <c r="K50" i="1"/>
  <c r="K49" i="1"/>
  <c r="K48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21" i="1"/>
  <c r="K19" i="1"/>
  <c r="K18" i="1"/>
  <c r="K16" i="1"/>
  <c r="K15" i="1"/>
  <c r="J81" i="1"/>
  <c r="J80" i="1"/>
  <c r="J79" i="1"/>
  <c r="M79" i="1" s="1"/>
  <c r="J78" i="1"/>
  <c r="J77" i="1"/>
  <c r="J75" i="1"/>
  <c r="M75" i="1" s="1"/>
  <c r="J74" i="1"/>
  <c r="J72" i="1"/>
  <c r="M72" i="1" s="1"/>
  <c r="J71" i="1"/>
  <c r="J70" i="1"/>
  <c r="M70" i="1" s="1"/>
  <c r="J69" i="1"/>
  <c r="J68" i="1"/>
  <c r="M68" i="1" s="1"/>
  <c r="J67" i="1"/>
  <c r="J66" i="1"/>
  <c r="M66" i="1" s="1"/>
  <c r="J65" i="1"/>
  <c r="J64" i="1"/>
  <c r="M64" i="1" s="1"/>
  <c r="J63" i="1"/>
  <c r="J62" i="1"/>
  <c r="M62" i="1" s="1"/>
  <c r="J61" i="1"/>
  <c r="J60" i="1"/>
  <c r="M60" i="1" s="1"/>
  <c r="J59" i="1"/>
  <c r="J58" i="1"/>
  <c r="M58" i="1" s="1"/>
  <c r="J57" i="1"/>
  <c r="J56" i="1"/>
  <c r="J54" i="1"/>
  <c r="J53" i="1"/>
  <c r="M53" i="1" s="1"/>
  <c r="J51" i="1"/>
  <c r="M51" i="1" s="1"/>
  <c r="J50" i="1"/>
  <c r="J49" i="1"/>
  <c r="J48" i="1"/>
  <c r="J46" i="1"/>
  <c r="J45" i="1"/>
  <c r="J44" i="1"/>
  <c r="M44" i="1" s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M26" i="1" s="1"/>
  <c r="J24" i="1"/>
  <c r="M24" i="1" s="1"/>
  <c r="J23" i="1"/>
  <c r="J22" i="1"/>
  <c r="J21" i="1"/>
  <c r="J19" i="1"/>
  <c r="M19" i="1" s="1"/>
  <c r="J18" i="1"/>
  <c r="J16" i="1"/>
  <c r="J15" i="1"/>
  <c r="P12" i="1"/>
  <c r="P9" i="1"/>
  <c r="P82" i="1"/>
  <c r="P76" i="1"/>
  <c r="P73" i="1"/>
  <c r="R73" i="1"/>
  <c r="P55" i="1"/>
  <c r="P52" i="1"/>
  <c r="P47" i="1"/>
  <c r="P25" i="1"/>
  <c r="P20" i="1"/>
  <c r="P17" i="1"/>
  <c r="P14" i="1"/>
  <c r="O81" i="1"/>
  <c r="P81" i="1" s="1"/>
  <c r="O80" i="1"/>
  <c r="O79" i="1"/>
  <c r="P79" i="1" s="1"/>
  <c r="O78" i="1"/>
  <c r="P78" i="1" s="1"/>
  <c r="O77" i="1"/>
  <c r="P77" i="1" s="1"/>
  <c r="O75" i="1"/>
  <c r="P75" i="1" s="1"/>
  <c r="Q75" i="1" s="1"/>
  <c r="O74" i="1"/>
  <c r="P74" i="1" s="1"/>
  <c r="Q74" i="1" s="1"/>
  <c r="O72" i="1"/>
  <c r="P72" i="1" s="1"/>
  <c r="Q72" i="1" s="1"/>
  <c r="O71" i="1"/>
  <c r="P71" i="1" s="1"/>
  <c r="Q71" i="1" s="1"/>
  <c r="O70" i="1"/>
  <c r="P70" i="1" s="1"/>
  <c r="Q70" i="1" s="1"/>
  <c r="O69" i="1"/>
  <c r="P69" i="1" s="1"/>
  <c r="Q69" i="1" s="1"/>
  <c r="O68" i="1"/>
  <c r="P68" i="1" s="1"/>
  <c r="Q68" i="1" s="1"/>
  <c r="O67" i="1"/>
  <c r="P67" i="1" s="1"/>
  <c r="Q67" i="1" s="1"/>
  <c r="O66" i="1"/>
  <c r="P66" i="1" s="1"/>
  <c r="Q66" i="1" s="1"/>
  <c r="O65" i="1"/>
  <c r="P65" i="1" s="1"/>
  <c r="Q65" i="1" s="1"/>
  <c r="O64" i="1"/>
  <c r="P64" i="1" s="1"/>
  <c r="Q64" i="1" s="1"/>
  <c r="O63" i="1"/>
  <c r="P63" i="1" s="1"/>
  <c r="Q63" i="1" s="1"/>
  <c r="O62" i="1"/>
  <c r="P62" i="1" s="1"/>
  <c r="Q62" i="1" s="1"/>
  <c r="O61" i="1"/>
  <c r="P61" i="1" s="1"/>
  <c r="Q61" i="1" s="1"/>
  <c r="O60" i="1"/>
  <c r="P60" i="1" s="1"/>
  <c r="Q60" i="1" s="1"/>
  <c r="O59" i="1"/>
  <c r="P59" i="1" s="1"/>
  <c r="Q59" i="1" s="1"/>
  <c r="O58" i="1"/>
  <c r="P58" i="1" s="1"/>
  <c r="Q58" i="1" s="1"/>
  <c r="O57" i="1"/>
  <c r="P57" i="1" s="1"/>
  <c r="Q57" i="1" s="1"/>
  <c r="O56" i="1"/>
  <c r="P56" i="1" s="1"/>
  <c r="O54" i="1"/>
  <c r="P54" i="1" s="1"/>
  <c r="Q54" i="1" s="1"/>
  <c r="O53" i="1"/>
  <c r="P53" i="1" s="1"/>
  <c r="Q53" i="1" s="1"/>
  <c r="O51" i="1"/>
  <c r="P51" i="1" s="1"/>
  <c r="O50" i="1"/>
  <c r="O49" i="1"/>
  <c r="O48" i="1"/>
  <c r="O46" i="1"/>
  <c r="P46" i="1" s="1"/>
  <c r="O45" i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O24" i="1"/>
  <c r="O23" i="1"/>
  <c r="O22" i="1"/>
  <c r="O21" i="1"/>
  <c r="P21" i="1" s="1"/>
  <c r="Q21" i="1" s="1"/>
  <c r="O19" i="1"/>
  <c r="P19" i="1" s="1"/>
  <c r="Q19" i="1" s="1"/>
  <c r="O18" i="1"/>
  <c r="O16" i="1"/>
  <c r="O15" i="1"/>
  <c r="I9" i="1"/>
  <c r="I76" i="1"/>
  <c r="I73" i="1"/>
  <c r="I52" i="1"/>
  <c r="I55" i="1"/>
  <c r="I47" i="1"/>
  <c r="M80" i="1"/>
  <c r="P80" i="1"/>
  <c r="M81" i="1"/>
  <c r="M78" i="1"/>
  <c r="M77" i="1"/>
  <c r="M57" i="1"/>
  <c r="M59" i="1"/>
  <c r="M61" i="1"/>
  <c r="M63" i="1"/>
  <c r="M65" i="1"/>
  <c r="M67" i="1"/>
  <c r="M69" i="1"/>
  <c r="M71" i="1"/>
  <c r="M50" i="1"/>
  <c r="P50" i="1"/>
  <c r="I25" i="1"/>
  <c r="M45" i="1"/>
  <c r="P45" i="1"/>
  <c r="M4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I20" i="1"/>
  <c r="I17" i="1"/>
  <c r="M23" i="1"/>
  <c r="P23" i="1"/>
  <c r="I14" i="1"/>
  <c r="M74" i="1"/>
  <c r="M56" i="1"/>
  <c r="M54" i="1"/>
  <c r="P49" i="1"/>
  <c r="M49" i="1"/>
  <c r="P48" i="1"/>
  <c r="Q48" i="1" s="1"/>
  <c r="M48" i="1"/>
  <c r="P24" i="1"/>
  <c r="Q24" i="1" s="1"/>
  <c r="P22" i="1"/>
  <c r="Q22" i="1" s="1"/>
  <c r="M22" i="1"/>
  <c r="M21" i="1"/>
  <c r="P18" i="1"/>
  <c r="M18" i="1"/>
  <c r="R82" i="1" l="1"/>
  <c r="I82" i="1"/>
  <c r="I12" i="1" s="1"/>
  <c r="Q81" i="1"/>
  <c r="R81" i="1"/>
  <c r="Q80" i="1"/>
  <c r="R80" i="1"/>
  <c r="Q79" i="1"/>
  <c r="R79" i="1"/>
  <c r="R77" i="1"/>
  <c r="Q77" i="1"/>
  <c r="R78" i="1"/>
  <c r="Q78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Q51" i="1"/>
  <c r="R51" i="1"/>
  <c r="Q50" i="1"/>
  <c r="R50" i="1"/>
  <c r="Q46" i="1"/>
  <c r="R46" i="1"/>
  <c r="Q45" i="1"/>
  <c r="R45" i="1"/>
  <c r="Q44" i="1"/>
  <c r="R44" i="1"/>
  <c r="Q43" i="1"/>
  <c r="R43" i="1"/>
  <c r="Q41" i="1"/>
  <c r="R41" i="1"/>
  <c r="Q40" i="1"/>
  <c r="R40" i="1"/>
  <c r="Q38" i="1"/>
  <c r="R38" i="1"/>
  <c r="Q36" i="1"/>
  <c r="R36" i="1"/>
  <c r="Q34" i="1"/>
  <c r="R34" i="1"/>
  <c r="Q32" i="1"/>
  <c r="R32" i="1"/>
  <c r="Q30" i="1"/>
  <c r="R30" i="1"/>
  <c r="Q29" i="1"/>
  <c r="R29" i="1"/>
  <c r="Q27" i="1"/>
  <c r="R27" i="1"/>
  <c r="Q42" i="1"/>
  <c r="R42" i="1"/>
  <c r="Q39" i="1"/>
  <c r="R39" i="1"/>
  <c r="Q37" i="1"/>
  <c r="R37" i="1"/>
  <c r="Q35" i="1"/>
  <c r="R35" i="1"/>
  <c r="Q33" i="1"/>
  <c r="R33" i="1"/>
  <c r="Q31" i="1"/>
  <c r="R31" i="1"/>
  <c r="Q28" i="1"/>
  <c r="R28" i="1"/>
  <c r="Q23" i="1"/>
  <c r="R23" i="1"/>
  <c r="Q56" i="1"/>
  <c r="R53" i="1"/>
  <c r="R54" i="1"/>
  <c r="R48" i="1"/>
  <c r="R49" i="1"/>
  <c r="Q49" i="1"/>
  <c r="P26" i="1"/>
  <c r="R24" i="1"/>
  <c r="Q18" i="1"/>
  <c r="R18" i="1"/>
  <c r="R75" i="1" l="1"/>
  <c r="R56" i="1"/>
  <c r="Q26" i="1"/>
  <c r="R26" i="1"/>
  <c r="R22" i="1"/>
  <c r="R74" i="1" l="1"/>
  <c r="R21" i="1"/>
  <c r="R19" i="1"/>
  <c r="M16" i="1"/>
  <c r="P16" i="1" l="1"/>
  <c r="P15" i="1"/>
  <c r="R10" i="1"/>
  <c r="Q15" i="1" l="1"/>
  <c r="Q16" i="1"/>
  <c r="A15" i="2"/>
  <c r="A6" i="2"/>
  <c r="A17" i="2" s="1"/>
  <c r="R16" i="1" l="1"/>
  <c r="Q9" i="1"/>
  <c r="M15" i="1"/>
  <c r="R15" i="1" l="1"/>
  <c r="M9" i="1" l="1"/>
  <c r="R9" i="1"/>
</calcChain>
</file>

<file path=xl/sharedStrings.xml><?xml version="1.0" encoding="utf-8"?>
<sst xmlns="http://schemas.openxmlformats.org/spreadsheetml/2006/main" count="337" uniqueCount="192">
  <si>
    <t>M</t>
  </si>
  <si>
    <t>VALOR UNIT.</t>
  </si>
  <si>
    <t>VALOR UNIT. C/ BDI</t>
  </si>
  <si>
    <t>TOTAL</t>
  </si>
  <si>
    <t>ESTIMATIVA DA ADMINISTRAÇÃO</t>
  </si>
  <si>
    <t>% EM RELAÇÃO À MÉDIA</t>
  </si>
  <si>
    <t>VALOR TOTAL</t>
  </si>
  <si>
    <t>% SOBRE O MENOR VALOR</t>
  </si>
  <si>
    <t>% EM RELAÇÃO
À MÉDIA</t>
  </si>
  <si>
    <t>Item</t>
  </si>
  <si>
    <t>Fonte</t>
  </si>
  <si>
    <t>Código</t>
  </si>
  <si>
    <t>Descrição</t>
  </si>
  <si>
    <t>Unidade</t>
  </si>
  <si>
    <t>Quantidade</t>
  </si>
  <si>
    <t>Custo Unitário (sem BDI) (R$)</t>
  </si>
  <si>
    <t>Preço Unitário (com BDI) (R$)</t>
  </si>
  <si>
    <t>Preço Total
(R$)</t>
  </si>
  <si>
    <t>SINAPI</t>
  </si>
  <si>
    <t>-</t>
  </si>
  <si>
    <t xml:space="preserve"> -   </t>
  </si>
  <si>
    <t>M2</t>
  </si>
  <si>
    <t>M3</t>
  </si>
  <si>
    <t xml:space="preserve">Renata Herrera Zanon        
Membro da Comissão </t>
  </si>
  <si>
    <t>1.1</t>
  </si>
  <si>
    <t>1.2</t>
  </si>
  <si>
    <t>1.3</t>
  </si>
  <si>
    <t>1.0</t>
  </si>
  <si>
    <t>Sílvia Carla Rodrigues de Morais                                                           Membro da Comissão</t>
  </si>
  <si>
    <t>ME</t>
  </si>
  <si>
    <t xml:space="preserve">MENOR PREÇO </t>
  </si>
  <si>
    <t>MAPA DE CLASSIFICAÇÃO DO PROCESSO Nº 073/2019/PMES – TOMADA DE PREÇOS Nº 004/2019, Contratação de empresa especializada na prestação de serviços de obras de engenharia e/ou arquitetura visando a “Reforma e Adequações de Acessibilidade no Centro Cultural e Turístico do Município de Socorro/SP”, com fornecimento de materiais, Contrato de Repasse celebrado entre o Município de Socorro e a União Federal, por intermédio do Ministério do Turismo, representado pela Caixa Econômica Federal, Contrato de Repasse OGU nº 870258/2018/MTUR/CAIXA, Operação 1058581-63 – Programa Turístico – Apoio a Projetos de Infraestrutura Turística-Reforma do Centro Cultural e Turístico no Município de Socorro-SP, conforme especificações contidas no Anexo III do edital – Memorial Descritivo.</t>
  </si>
  <si>
    <t>Y.F.C.CONSTRUÇÕES LTDA.</t>
  </si>
  <si>
    <t>REFORMA DO CENTRO CULTURAL</t>
  </si>
  <si>
    <t>DEMOLIÇÃO (CALÇADAS)</t>
  </si>
  <si>
    <t>1.1.1</t>
  </si>
  <si>
    <t>Demolição mecanizada de concreto simples - Ref. Siurb 03-50-01 - AF_01/2017</t>
  </si>
  <si>
    <t>1.1.2</t>
  </si>
  <si>
    <t>Remoção de entulho com caçamba metálica, inclusive carga manual e descarga em bota-fora - ref. Siurb 01-01-07 AF_01/2017</t>
  </si>
  <si>
    <t>DEMOLIÇÃO (ESCADAS)</t>
  </si>
  <si>
    <t>1.2.1</t>
  </si>
  <si>
    <t>1.2.2</t>
  </si>
  <si>
    <t>Demolição mecanizada de concreto armado- Ref. Siurb 03-50-02 - AF_01/2017</t>
  </si>
  <si>
    <t>DEMOLIÇÃO FACHADA (FACHADA E MURO ESCADAS)</t>
  </si>
  <si>
    <t>1.3.1</t>
  </si>
  <si>
    <t>1.3.2</t>
  </si>
  <si>
    <t>1.3.3</t>
  </si>
  <si>
    <t>1.3.4</t>
  </si>
  <si>
    <t>Demolição de alvenaria para qualquer tipo de bloco, de forma mecanizada, sem reaproveitamento, AF_12/2017</t>
  </si>
  <si>
    <t>Demolição de pilares e vigas de concreto armado de forma mecanizada, com martelete, sem reaproveitamento AF_12/2017</t>
  </si>
  <si>
    <t>1.4</t>
  </si>
  <si>
    <t>CONSTRUÇÃO RAMPA, ESCADAS, PORTICO E ENTRADA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</si>
  <si>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</si>
  <si>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</si>
  <si>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</si>
  <si>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</si>
  <si>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</si>
  <si>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</si>
  <si>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</si>
  <si>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</si>
  <si>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</si>
  <si>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</si>
  <si>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</si>
  <si>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</si>
  <si>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</si>
  <si>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</si>
  <si>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</si>
  <si>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</si>
  <si>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</si>
  <si>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</si>
  <si>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</si>
  <si>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</si>
  <si>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</si>
  <si>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97141/1</t>
  </si>
  <si>
    <t>73867/1</t>
  </si>
  <si>
    <t>74072/3</t>
  </si>
  <si>
    <t>KG</t>
  </si>
  <si>
    <t>Corte Manual em terreno - Ref: Siurb 01-02-01 AF_01/2017</t>
  </si>
  <si>
    <t>Carga Manual e Remoção de Terra inclusive transporte até 01 km,  Ref: Siurb 01-02-11 AF_01/2017</t>
  </si>
  <si>
    <t>Estaca Broca de concreto, diâmetro de 25cm, profundidade de até 3m, escavação manual com prado concha, não armada AF_03/2018</t>
  </si>
  <si>
    <t>Escavação manual de vala para viga baldrame sem previsão de forma AF_06/2017</t>
  </si>
  <si>
    <t>Armação de bloco, viga baldrame ou sapata utilizando aço CA-50 de 8mm - Montagem. AF_ 06/2017</t>
  </si>
  <si>
    <t>Armação de bloco, viga baldrame ou sapata utilizando aço CA-60 de 5mm - Montagem. AF_ 06/2017</t>
  </si>
  <si>
    <t>Concretagem de blocos de coroamento e vigas baldrames, FCK 30 MPA, com uso de bomba lançamento, adensamento e acabamento. AF_06/2017</t>
  </si>
  <si>
    <t>Laje Pre Mold Beta 11 P/1KN/M2 VAOS 4,40M/INCL, VIGOTAS, TIJOLOS, ARMADURA NEGATIVA,CAPEAMENTO 3CM, CONCRETO 20MPA, ESCORAMENTO, MATERIAL E MÃO DE OBRA</t>
  </si>
  <si>
    <t>Alvenaria de vedação de blocos cerâmicos furados na horizontal de 9x19x19cm (Espessura 09cm de paredes com área líquida menor que 6m2, sem vão e argamassa de assentamento com preparo em betoneira AF_06/2014</t>
  </si>
  <si>
    <t>Alvenaria de tijolos maciços comuns-aparente, 1 tijolo- Ref: Siurb 04-01-12 AF_01/2017</t>
  </si>
  <si>
    <t>Estrutura de tijolo espacial em alumínio anodizado, vão de 20m</t>
  </si>
  <si>
    <t>Vidro temperado incolor, espessura 8mm, fornecimento e instalação, inclusive massa para vedação</t>
  </si>
  <si>
    <t>Guarda-corpo em tubo de aço galvanizado 1 1/2"</t>
  </si>
  <si>
    <t>Corre-mão em tubo aço galvanizado 1 1/4"., com braçadeira</t>
  </si>
  <si>
    <t>Porta de vidro temperado incolor, 2 folhas de correr, E=10mm(sem ferrugens e sem colocação)</t>
  </si>
  <si>
    <t>Armação de laje de uma estrutura convencional de concreto armado em uma edificação térrea ou sobrado utilizando aço CA-60 de 4,2mm - montagem, AF_12/2015</t>
  </si>
  <si>
    <t>Piso cimentado, traço 1:3 (cimento e areia), acabamento liso, espessura 3cm preparo mecânico da argamassa, AF_6/2018</t>
  </si>
  <si>
    <t>Luminária arandela tipo meia-lua, para uma lâmpada Led, fornecimento e instalação. AF_11/2017</t>
  </si>
  <si>
    <t>Refletor em alumínio com suporte e alça, lâmpada 125W, fornecimento e instalação, AF_11/2017</t>
  </si>
  <si>
    <t>Cabo de cobre flexível isolado, 1,5mm2, anti-chama 0,6/1,0KV para circuitos terminais, fornecimento e instalação. AF_12/2015</t>
  </si>
  <si>
    <t>Eletroduto flexível corrugado, PVC DN 32mm (1"), para circuitos terminais, instalado em parede-fornecimento e instalação. AF_12/2015</t>
  </si>
  <si>
    <t>1.5</t>
  </si>
  <si>
    <t>1.5.1</t>
  </si>
  <si>
    <t>1.5.2</t>
  </si>
  <si>
    <t>1.5.3</t>
  </si>
  <si>
    <t>1.5.4</t>
  </si>
  <si>
    <t>1.6</t>
  </si>
  <si>
    <t>1.6.1</t>
  </si>
  <si>
    <t>1.6.2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</si>
  <si>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</si>
  <si>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</si>
  <si>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</si>
  <si>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</si>
  <si>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</si>
  <si>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</si>
  <si>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</si>
  <si>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</si>
  <si>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</si>
  <si>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</si>
  <si>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</si>
  <si>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</si>
  <si>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</si>
  <si>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</si>
  <si>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</si>
  <si>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</si>
  <si>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</si>
  <si>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</si>
  <si>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Cotação</t>
  </si>
  <si>
    <t>COT 006</t>
  </si>
  <si>
    <t>MESA DE SOM ANALOGICA YAMAHA MG 20XU</t>
  </si>
  <si>
    <t>COT 007</t>
  </si>
  <si>
    <t>CAIXA VSH 212</t>
  </si>
  <si>
    <t>COT 008</t>
  </si>
  <si>
    <t>SUB LA 118</t>
  </si>
  <si>
    <t>COT 009</t>
  </si>
  <si>
    <t>AMPLIFICADOR HOTSOUND HS 1.2 SX</t>
  </si>
  <si>
    <t>COT 010</t>
  </si>
  <si>
    <t>AMPLIFICADOR HOTSOUND HS 3.0 SX</t>
  </si>
  <si>
    <t>COT 011</t>
  </si>
  <si>
    <t>CONJ. MICR. TENLUX DRK-B5CMK2 SUPERLUX</t>
  </si>
  <si>
    <t>COT 012</t>
  </si>
  <si>
    <t>MICROFONE SUPERLUX 248</t>
  </si>
  <si>
    <t>COT 013</t>
  </si>
  <si>
    <t>MICROFONE STAGG SDM 70</t>
  </si>
  <si>
    <t>COT 014</t>
  </si>
  <si>
    <t>MULICABO MEDUSA 16V SENDO 12XLR E 4 P10 20 VIAS DATALINK</t>
  </si>
  <si>
    <t>COT 015</t>
  </si>
  <si>
    <t>PEDESTAL PARA MIC RICI PM1</t>
  </si>
  <si>
    <t>COT 016</t>
  </si>
  <si>
    <t>CABO MIC SPAR CABO MICROFONE SPARFLEX</t>
  </si>
  <si>
    <t>COT 017</t>
  </si>
  <si>
    <t>MICROFONE SEM FIO MOD UH06MM</t>
  </si>
  <si>
    <t>COT 018</t>
  </si>
  <si>
    <t>CAIXA DE SOM BAM 15-A</t>
  </si>
  <si>
    <t>COT 019</t>
  </si>
  <si>
    <t>DIRECT BOX WIRECONEX WDI 600</t>
  </si>
  <si>
    <t>COT 020</t>
  </si>
  <si>
    <t>CABO P/ MIC. CABO DATALINK PARA MIC. 2X0,30</t>
  </si>
  <si>
    <t>COT 021</t>
  </si>
  <si>
    <t>CASE GAVETEIRO 4U COM 2 GAVETAS</t>
  </si>
  <si>
    <t>COT 022</t>
  </si>
  <si>
    <t>CASE PARA PEDESTAIS</t>
  </si>
  <si>
    <t>1.8</t>
  </si>
  <si>
    <t>1.9</t>
  </si>
  <si>
    <t>1.9.1</t>
  </si>
  <si>
    <t>1.9.2</t>
  </si>
  <si>
    <t>1.9.3</t>
  </si>
  <si>
    <t>1.9.4</t>
  </si>
  <si>
    <t>1.9.5</t>
  </si>
  <si>
    <t>ESPAÇO ACESSÍVEL (PLATÉIA)</t>
  </si>
  <si>
    <t>74141/1</t>
  </si>
  <si>
    <t>PINTURA</t>
  </si>
  <si>
    <t>Aplicação Manual de Pintura com tinta látex acrílica em paredes duas demãos AF_06/2014</t>
  </si>
  <si>
    <t>Verniz sintético brilhante, 2 demãos</t>
  </si>
  <si>
    <t>SISTEMA DE SOM PARA O TEATRO</t>
  </si>
  <si>
    <t>POLTRONAS TEATRO</t>
  </si>
  <si>
    <t>COT 024</t>
  </si>
  <si>
    <t>COT 023</t>
  </si>
  <si>
    <t>Poltronas obeso</t>
  </si>
  <si>
    <t>Poltronas</t>
  </si>
  <si>
    <t>ILUMINAÇÃO INTERNA DO TEATRO</t>
  </si>
  <si>
    <t>COT 001</t>
  </si>
  <si>
    <t>COT 002</t>
  </si>
  <si>
    <t>COT 003</t>
  </si>
  <si>
    <t>COT 004</t>
  </si>
  <si>
    <t>COT 005</t>
  </si>
  <si>
    <t>PAR LED SLIM 54X3W RGWA</t>
  </si>
  <si>
    <t xml:space="preserve">GANCHOS PARA FIXAÇÃO </t>
  </si>
  <si>
    <t>CABOS DE SEGURANÇA 90CM</t>
  </si>
  <si>
    <t>SPLITTER 4 SAÍDAS</t>
  </si>
  <si>
    <t>TORRES L20 4MTS</t>
  </si>
  <si>
    <t xml:space="preserve">Paulo Reinaldo de Faria   </t>
  </si>
  <si>
    <t xml:space="preserve">Presidente da Comissão </t>
  </si>
  <si>
    <t>Socorro, 05 de novembro de 2019.</t>
  </si>
  <si>
    <t>Membro da Comissão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</si>
</sst>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0.000%"/>
    <numFmt numFmtId="167" formatCode="_-* #,##0.00_-;\-* #,##0.00_-;_-* \-??_-;_-@_-"/>
    <numFmt numFmtId="168" formatCode="_(* #,##0.00_);_(* \(#,##0.00\);_(* \-??_);_(@_)"/>
    <numFmt numFmtId="169" formatCode="_-&quot;R$ &quot;* #,##0.00_-;&quot;-R$ &quot;* #,##0.00_-;_-&quot;R$ &quot;* \-??_-;_-@_-"/>
  </numFmts>
  <fonts count="3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sz val="48"/>
      <color rgb="FF000000"/>
      <name val="Calibri"/>
      <family val="2"/>
      <scheme val="minor"/>
    </font>
    <font>
      <b/>
      <sz val="48"/>
      <name val="Calibri"/>
      <family val="2"/>
      <scheme val="minor"/>
    </font>
    <font>
      <b/>
      <sz val="48"/>
      <color rgb="FF000000"/>
      <name val="Calibri"/>
      <family val="2"/>
      <scheme val="minor"/>
    </font>
    <font>
      <sz val="48"/>
      <name val="Calibri"/>
      <family val="2"/>
      <scheme val="minor"/>
    </font>
    <font>
      <b/>
      <sz val="48"/>
      <color indexed="8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indexed="8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72"/>
      <name val="Calibri"/>
      <family val="2"/>
      <scheme val="minor"/>
    </font>
    <font>
      <b/>
      <sz val="72"/>
      <color rgb="FF000000"/>
      <name val="Calibri"/>
      <family val="2"/>
      <scheme val="minor"/>
    </font>
    <font>
      <sz val="72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6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12" borderId="0" applyNumberFormat="0" applyBorder="0" applyAlignment="0" applyProtection="0"/>
    <xf numFmtId="0" fontId="7" fillId="21" borderId="21" applyNumberFormat="0" applyAlignment="0" applyProtection="0"/>
    <xf numFmtId="0" fontId="8" fillId="22" borderId="22" applyNumberFormat="0" applyAlignment="0" applyProtection="0"/>
    <xf numFmtId="0" fontId="9" fillId="0" borderId="23" applyNumberFormat="0" applyFill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10" fillId="13" borderId="21" applyNumberFormat="0" applyAlignment="0" applyProtection="0"/>
    <xf numFmtId="0" fontId="11" fillId="26" borderId="0" applyNumberFormat="0" applyBorder="0" applyAlignment="0" applyProtection="0"/>
    <xf numFmtId="169" fontId="3" fillId="0" borderId="0" applyFill="0" applyBorder="0" applyAlignment="0" applyProtection="0"/>
    <xf numFmtId="0" fontId="12" fillId="16" borderId="0" applyNumberFormat="0" applyBorder="0" applyAlignment="0" applyProtection="0"/>
    <xf numFmtId="0" fontId="3" fillId="0" borderId="0"/>
    <xf numFmtId="0" fontId="4" fillId="0" borderId="0"/>
    <xf numFmtId="0" fontId="3" fillId="15" borderId="24" applyNumberFormat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21" borderId="25" applyNumberFormat="0" applyAlignment="0" applyProtection="0"/>
    <xf numFmtId="168" fontId="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29" applyNumberFormat="0" applyFill="0" applyAlignment="0" applyProtection="0"/>
    <xf numFmtId="167" fontId="3" fillId="0" borderId="0" applyFill="0" applyBorder="0" applyAlignment="0" applyProtection="0"/>
  </cellStyleXfs>
  <cellXfs count="133">
    <xf numFmtId="0" fontId="0" fillId="0" borderId="0" xfId="0" applyFill="1" applyBorder="1" applyAlignment="1">
      <alignment horizontal="left" vertical="top"/>
    </xf>
    <xf numFmtId="164" fontId="0" fillId="0" borderId="0" xfId="2" applyFont="1" applyFill="1" applyBorder="1" applyAlignment="1">
      <alignment horizontal="left" vertical="top"/>
    </xf>
    <xf numFmtId="164" fontId="2" fillId="0" borderId="0" xfId="2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1" fillId="0" borderId="0" xfId="1" applyNumberFormat="1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center"/>
    </xf>
    <xf numFmtId="165" fontId="21" fillId="0" borderId="0" xfId="2" applyNumberFormat="1" applyFont="1" applyFill="1" applyBorder="1" applyAlignment="1">
      <alignment horizontal="right" vertical="top"/>
    </xf>
    <xf numFmtId="2" fontId="21" fillId="0" borderId="0" xfId="2" applyNumberFormat="1" applyFont="1" applyFill="1" applyBorder="1" applyAlignment="1">
      <alignment horizontal="right" vertical="top"/>
    </xf>
    <xf numFmtId="0" fontId="22" fillId="6" borderId="0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left" vertical="top"/>
    </xf>
    <xf numFmtId="0" fontId="22" fillId="6" borderId="0" xfId="0" applyFont="1" applyFill="1" applyBorder="1" applyAlignment="1">
      <alignment horizontal="left" vertical="top" wrapText="1"/>
    </xf>
    <xf numFmtId="0" fontId="22" fillId="6" borderId="0" xfId="1" applyNumberFormat="1" applyFont="1" applyFill="1" applyBorder="1" applyAlignment="1">
      <alignment horizontal="left" vertical="top" wrapText="1"/>
    </xf>
    <xf numFmtId="0" fontId="22" fillId="6" borderId="0" xfId="0" applyFont="1" applyFill="1" applyBorder="1" applyAlignment="1">
      <alignment horizontal="left" vertical="center" wrapText="1" indent="10"/>
    </xf>
    <xf numFmtId="0" fontId="23" fillId="6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center" wrapText="1" indent="10"/>
    </xf>
    <xf numFmtId="0" fontId="24" fillId="0" borderId="0" xfId="1" applyNumberFormat="1" applyFont="1" applyFill="1" applyBorder="1" applyAlignment="1">
      <alignment horizontal="left" vertical="center" wrapText="1" indent="10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1" applyNumberFormat="1" applyFont="1" applyFill="1" applyBorder="1" applyAlignment="1">
      <alignment vertical="top" wrapText="1"/>
    </xf>
    <xf numFmtId="0" fontId="23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165" fontId="22" fillId="3" borderId="9" xfId="2" applyNumberFormat="1" applyFont="1" applyFill="1" applyBorder="1" applyAlignment="1">
      <alignment horizontal="center" vertical="center" wrapText="1"/>
    </xf>
    <xf numFmtId="165" fontId="22" fillId="2" borderId="5" xfId="2" applyNumberFormat="1" applyFont="1" applyFill="1" applyBorder="1" applyAlignment="1">
      <alignment horizontal="center" vertical="center" wrapText="1"/>
    </xf>
    <xf numFmtId="165" fontId="22" fillId="2" borderId="6" xfId="2" applyNumberFormat="1" applyFont="1" applyFill="1" applyBorder="1" applyAlignment="1">
      <alignment horizontal="center" vertical="center" wrapText="1"/>
    </xf>
    <xf numFmtId="2" fontId="22" fillId="9" borderId="7" xfId="2" applyNumberFormat="1" applyFont="1" applyFill="1" applyBorder="1" applyAlignment="1">
      <alignment horizontal="center" vertical="center" wrapText="1"/>
    </xf>
    <xf numFmtId="165" fontId="22" fillId="4" borderId="4" xfId="2" applyNumberFormat="1" applyFont="1" applyFill="1" applyBorder="1" applyAlignment="1">
      <alignment horizontal="center" vertical="center" wrapText="1"/>
    </xf>
    <xf numFmtId="165" fontId="22" fillId="4" borderId="5" xfId="2" applyNumberFormat="1" applyFont="1" applyFill="1" applyBorder="1" applyAlignment="1">
      <alignment horizontal="center" vertical="center" wrapText="1"/>
    </xf>
    <xf numFmtId="165" fontId="22" fillId="4" borderId="6" xfId="2" applyNumberFormat="1" applyFont="1" applyFill="1" applyBorder="1" applyAlignment="1">
      <alignment horizontal="center" vertical="center" wrapText="1"/>
    </xf>
    <xf numFmtId="2" fontId="22" fillId="4" borderId="7" xfId="2" applyNumberFormat="1" applyFont="1" applyFill="1" applyBorder="1" applyAlignment="1">
      <alignment horizontal="center" vertical="center" wrapText="1"/>
    </xf>
    <xf numFmtId="2" fontId="23" fillId="4" borderId="3" xfId="2" applyNumberFormat="1" applyFont="1" applyFill="1" applyBorder="1" applyAlignment="1">
      <alignment horizontal="center" vertical="center" wrapText="1"/>
    </xf>
    <xf numFmtId="2" fontId="22" fillId="9" borderId="8" xfId="2" applyNumberFormat="1" applyFont="1" applyFill="1" applyBorder="1" applyAlignment="1">
      <alignment horizontal="center" vertical="center" wrapText="1"/>
    </xf>
    <xf numFmtId="165" fontId="22" fillId="0" borderId="13" xfId="2" applyNumberFormat="1" applyFont="1" applyFill="1" applyBorder="1" applyAlignment="1">
      <alignment horizontal="center" vertical="center" wrapText="1"/>
    </xf>
    <xf numFmtId="165" fontId="22" fillId="0" borderId="11" xfId="2" applyNumberFormat="1" applyFont="1" applyFill="1" applyBorder="1" applyAlignment="1">
      <alignment horizontal="center" vertical="center" wrapText="1"/>
    </xf>
    <xf numFmtId="165" fontId="22" fillId="0" borderId="6" xfId="2" applyNumberFormat="1" applyFont="1" applyFill="1" applyBorder="1" applyAlignment="1">
      <alignment horizontal="center" vertical="center" wrapText="1"/>
    </xf>
    <xf numFmtId="2" fontId="22" fillId="4" borderId="8" xfId="2" applyNumberFormat="1" applyFont="1" applyFill="1" applyBorder="1" applyAlignment="1">
      <alignment horizontal="center" vertical="center" wrapText="1"/>
    </xf>
    <xf numFmtId="2" fontId="22" fillId="4" borderId="3" xfId="2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165" fontId="23" fillId="6" borderId="0" xfId="0" applyNumberFormat="1" applyFont="1" applyFill="1" applyBorder="1" applyAlignment="1">
      <alignment horizontal="center" vertical="center" wrapText="1"/>
    </xf>
    <xf numFmtId="165" fontId="22" fillId="8" borderId="18" xfId="2" applyNumberFormat="1" applyFont="1" applyFill="1" applyBorder="1" applyAlignment="1">
      <alignment horizontal="center" vertical="center" wrapText="1"/>
    </xf>
    <xf numFmtId="165" fontId="22" fillId="8" borderId="16" xfId="2" applyNumberFormat="1" applyFont="1" applyFill="1" applyBorder="1" applyAlignment="1">
      <alignment horizontal="center" vertical="center" wrapText="1"/>
    </xf>
    <xf numFmtId="165" fontId="22" fillId="8" borderId="9" xfId="2" applyNumberFormat="1" applyFont="1" applyFill="1" applyBorder="1" applyAlignment="1">
      <alignment vertical="center" wrapText="1"/>
    </xf>
    <xf numFmtId="165" fontId="23" fillId="2" borderId="16" xfId="2" applyNumberFormat="1" applyFont="1" applyFill="1" applyBorder="1" applyAlignment="1">
      <alignment horizontal="center" vertical="center" shrinkToFit="1"/>
    </xf>
    <xf numFmtId="165" fontId="23" fillId="2" borderId="9" xfId="2" applyNumberFormat="1" applyFont="1" applyFill="1" applyBorder="1" applyAlignment="1">
      <alignment horizontal="center" vertical="center" shrinkToFit="1"/>
    </xf>
    <xf numFmtId="10" fontId="22" fillId="9" borderId="9" xfId="3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165" fontId="23" fillId="0" borderId="9" xfId="2" applyNumberFormat="1" applyFont="1" applyFill="1" applyBorder="1" applyAlignment="1">
      <alignment horizontal="center" vertical="center" shrinkToFit="1"/>
    </xf>
    <xf numFmtId="10" fontId="22" fillId="10" borderId="9" xfId="3" applyNumberFormat="1" applyFont="1" applyFill="1" applyBorder="1" applyAlignment="1">
      <alignment horizontal="center" vertical="center" wrapText="1"/>
    </xf>
    <xf numFmtId="10" fontId="22" fillId="0" borderId="9" xfId="3" applyNumberFormat="1" applyFont="1" applyBorder="1"/>
    <xf numFmtId="0" fontId="21" fillId="5" borderId="15" xfId="0" applyFont="1" applyFill="1" applyBorder="1" applyAlignment="1">
      <alignment wrapText="1"/>
    </xf>
    <xf numFmtId="0" fontId="21" fillId="5" borderId="2" xfId="0" applyFont="1" applyFill="1" applyBorder="1" applyAlignment="1">
      <alignment wrapText="1"/>
    </xf>
    <xf numFmtId="0" fontId="21" fillId="5" borderId="2" xfId="1" applyNumberFormat="1" applyFont="1" applyFill="1" applyBorder="1" applyAlignment="1">
      <alignment wrapText="1"/>
    </xf>
    <xf numFmtId="0" fontId="21" fillId="5" borderId="0" xfId="0" applyFont="1" applyFill="1" applyBorder="1" applyAlignment="1">
      <alignment horizontal="center" vertical="center" wrapText="1"/>
    </xf>
    <xf numFmtId="165" fontId="21" fillId="5" borderId="2" xfId="2" applyNumberFormat="1" applyFont="1" applyFill="1" applyBorder="1" applyAlignment="1">
      <alignment horizontal="right" wrapText="1"/>
    </xf>
    <xf numFmtId="165" fontId="21" fillId="5" borderId="17" xfId="2" applyNumberFormat="1" applyFont="1" applyFill="1" applyBorder="1" applyAlignment="1">
      <alignment horizontal="right" wrapText="1"/>
    </xf>
    <xf numFmtId="165" fontId="21" fillId="5" borderId="8" xfId="2" applyNumberFormat="1" applyFont="1" applyFill="1" applyBorder="1" applyAlignment="1">
      <alignment horizontal="right" wrapText="1"/>
    </xf>
    <xf numFmtId="2" fontId="21" fillId="5" borderId="14" xfId="2" applyNumberFormat="1" applyFont="1" applyFill="1" applyBorder="1" applyAlignment="1">
      <alignment horizontal="right" vertical="top" wrapText="1"/>
    </xf>
    <xf numFmtId="2" fontId="21" fillId="5" borderId="8" xfId="2" applyNumberFormat="1" applyFont="1" applyFill="1" applyBorder="1" applyAlignment="1">
      <alignment horizontal="right" wrapText="1"/>
    </xf>
    <xf numFmtId="0" fontId="22" fillId="5" borderId="3" xfId="0" applyFont="1" applyFill="1" applyBorder="1" applyAlignment="1">
      <alignment horizontal="left" vertical="top" wrapText="1"/>
    </xf>
    <xf numFmtId="0" fontId="22" fillId="5" borderId="3" xfId="0" applyFont="1" applyFill="1" applyBorder="1" applyAlignment="1">
      <alignment horizontal="left" vertical="top" wrapText="1" indent="1"/>
    </xf>
    <xf numFmtId="0" fontId="22" fillId="5" borderId="4" xfId="1" applyNumberFormat="1" applyFont="1" applyFill="1" applyBorder="1" applyAlignment="1">
      <alignment horizontal="left" vertical="top" wrapText="1" indent="1"/>
    </xf>
    <xf numFmtId="0" fontId="22" fillId="5" borderId="4" xfId="0" applyFont="1" applyFill="1" applyBorder="1" applyAlignment="1">
      <alignment vertical="top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left" vertical="center" wrapText="1"/>
    </xf>
    <xf numFmtId="165" fontId="22" fillId="5" borderId="3" xfId="2" applyNumberFormat="1" applyFont="1" applyFill="1" applyBorder="1" applyAlignment="1">
      <alignment horizontal="right" vertical="top" wrapText="1"/>
    </xf>
    <xf numFmtId="2" fontId="21" fillId="5" borderId="8" xfId="2" applyNumberFormat="1" applyFont="1" applyFill="1" applyBorder="1" applyAlignment="1">
      <alignment horizontal="right" vertical="top" wrapText="1"/>
    </xf>
    <xf numFmtId="2" fontId="21" fillId="5" borderId="3" xfId="2" applyNumberFormat="1" applyFont="1" applyFill="1" applyBorder="1" applyAlignment="1">
      <alignment horizontal="right" vertical="center" wrapText="1"/>
    </xf>
    <xf numFmtId="1" fontId="22" fillId="7" borderId="3" xfId="0" applyNumberFormat="1" applyFont="1" applyFill="1" applyBorder="1" applyAlignment="1">
      <alignment horizontal="right" vertical="top" shrinkToFit="1"/>
    </xf>
    <xf numFmtId="0" fontId="22" fillId="7" borderId="3" xfId="0" applyFont="1" applyFill="1" applyBorder="1" applyAlignment="1">
      <alignment horizontal="left" vertical="center" wrapText="1"/>
    </xf>
    <xf numFmtId="0" fontId="22" fillId="7" borderId="13" xfId="1" applyNumberFormat="1" applyFont="1" applyFill="1" applyBorder="1" applyAlignment="1">
      <alignment horizontal="left" vertical="center" wrapText="1"/>
    </xf>
    <xf numFmtId="0" fontId="22" fillId="7" borderId="10" xfId="0" applyFont="1" applyFill="1" applyBorder="1" applyAlignment="1">
      <alignment vertical="top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left" vertical="center" wrapText="1"/>
    </xf>
    <xf numFmtId="165" fontId="22" fillId="7" borderId="3" xfId="2" applyNumberFormat="1" applyFont="1" applyFill="1" applyBorder="1" applyAlignment="1">
      <alignment horizontal="right" vertical="center" wrapText="1"/>
    </xf>
    <xf numFmtId="166" fontId="22" fillId="7" borderId="3" xfId="3" applyNumberFormat="1" applyFont="1" applyFill="1" applyBorder="1" applyAlignment="1">
      <alignment horizontal="right" vertical="top" shrinkToFit="1"/>
    </xf>
    <xf numFmtId="2" fontId="22" fillId="7" borderId="3" xfId="2" applyNumberFormat="1" applyFont="1" applyFill="1" applyBorder="1" applyAlignment="1">
      <alignment horizontal="right" vertical="center" wrapText="1"/>
    </xf>
    <xf numFmtId="10" fontId="22" fillId="7" borderId="3" xfId="3" applyNumberFormat="1" applyFont="1" applyFill="1" applyBorder="1" applyAlignment="1">
      <alignment horizontal="right" vertical="top" shrinkToFit="1"/>
    </xf>
    <xf numFmtId="0" fontId="22" fillId="7" borderId="0" xfId="0" applyFont="1" applyFill="1" applyBorder="1" applyAlignment="1">
      <alignment horizontal="left" vertical="top"/>
    </xf>
    <xf numFmtId="43" fontId="25" fillId="11" borderId="9" xfId="1" applyFont="1" applyFill="1" applyBorder="1" applyAlignment="1">
      <alignment horizontal="center" vertical="center" wrapText="1"/>
    </xf>
    <xf numFmtId="43" fontId="22" fillId="11" borderId="9" xfId="1" applyFont="1" applyFill="1" applyBorder="1" applyAlignment="1">
      <alignment horizontal="center" vertical="center" wrapText="1"/>
    </xf>
    <xf numFmtId="0" fontId="22" fillId="11" borderId="9" xfId="1" applyNumberFormat="1" applyFont="1" applyFill="1" applyBorder="1" applyAlignment="1">
      <alignment horizontal="center" vertical="center" wrapText="1"/>
    </xf>
    <xf numFmtId="43" fontId="22" fillId="11" borderId="9" xfId="1" applyFont="1" applyFill="1" applyBorder="1" applyAlignment="1">
      <alignment horizontal="left" vertical="center" wrapText="1"/>
    </xf>
    <xf numFmtId="43" fontId="26" fillId="11" borderId="9" xfId="1" applyFont="1" applyFill="1" applyBorder="1" applyAlignment="1">
      <alignment horizontal="center" vertical="center"/>
    </xf>
    <xf numFmtId="165" fontId="26" fillId="11" borderId="9" xfId="2" applyNumberFormat="1" applyFont="1" applyFill="1" applyBorder="1" applyAlignment="1">
      <alignment horizontal="right" vertical="center"/>
    </xf>
    <xf numFmtId="165" fontId="22" fillId="11" borderId="3" xfId="2" applyNumberFormat="1" applyFont="1" applyFill="1" applyBorder="1" applyAlignment="1">
      <alignment horizontal="right" vertical="center" wrapText="1"/>
    </xf>
    <xf numFmtId="10" fontId="22" fillId="11" borderId="9" xfId="3" applyNumberFormat="1" applyFont="1" applyFill="1" applyBorder="1" applyAlignment="1">
      <alignment wrapText="1"/>
    </xf>
    <xf numFmtId="2" fontId="23" fillId="11" borderId="3" xfId="2" applyNumberFormat="1" applyFont="1" applyFill="1" applyBorder="1" applyAlignment="1">
      <alignment horizontal="right" vertical="top" wrapText="1"/>
    </xf>
    <xf numFmtId="0" fontId="23" fillId="11" borderId="0" xfId="0" applyFont="1" applyFill="1" applyBorder="1" applyAlignment="1">
      <alignment horizontal="left" vertical="top"/>
    </xf>
    <xf numFmtId="2" fontId="23" fillId="11" borderId="0" xfId="2" applyNumberFormat="1" applyFont="1" applyFill="1" applyBorder="1" applyAlignment="1">
      <alignment horizontal="right" vertical="top" wrapText="1"/>
    </xf>
    <xf numFmtId="43" fontId="27" fillId="0" borderId="9" xfId="1" applyFont="1" applyFill="1" applyBorder="1" applyAlignment="1">
      <alignment horizontal="center" vertical="center" wrapText="1"/>
    </xf>
    <xf numFmtId="43" fontId="24" fillId="0" borderId="9" xfId="1" applyFont="1" applyFill="1" applyBorder="1" applyAlignment="1">
      <alignment horizontal="center" vertical="center" wrapText="1"/>
    </xf>
    <xf numFmtId="0" fontId="24" fillId="0" borderId="9" xfId="1" applyNumberFormat="1" applyFont="1" applyFill="1" applyBorder="1" applyAlignment="1">
      <alignment horizontal="center" vertical="center" wrapText="1"/>
    </xf>
    <xf numFmtId="43" fontId="24" fillId="0" borderId="9" xfId="1" applyFont="1" applyFill="1" applyBorder="1" applyAlignment="1">
      <alignment horizontal="left" vertical="center" wrapText="1"/>
    </xf>
    <xf numFmtId="43" fontId="28" fillId="0" borderId="9" xfId="1" applyFont="1" applyFill="1" applyBorder="1" applyAlignment="1">
      <alignment horizontal="center" vertical="center"/>
    </xf>
    <xf numFmtId="165" fontId="28" fillId="8" borderId="9" xfId="2" applyNumberFormat="1" applyFont="1" applyFill="1" applyBorder="1" applyAlignment="1">
      <alignment horizontal="right" vertical="center"/>
    </xf>
    <xf numFmtId="165" fontId="24" fillId="8" borderId="3" xfId="2" applyNumberFormat="1" applyFont="1" applyFill="1" applyBorder="1" applyAlignment="1">
      <alignment horizontal="right" vertical="center" wrapText="1"/>
    </xf>
    <xf numFmtId="165" fontId="24" fillId="2" borderId="3" xfId="2" applyNumberFormat="1" applyFont="1" applyFill="1" applyBorder="1" applyAlignment="1">
      <alignment horizontal="right" vertical="center" wrapText="1"/>
    </xf>
    <xf numFmtId="10" fontId="22" fillId="7" borderId="9" xfId="3" applyNumberFormat="1" applyFont="1" applyFill="1" applyBorder="1" applyAlignment="1">
      <alignment wrapText="1"/>
    </xf>
    <xf numFmtId="165" fontId="24" fillId="0" borderId="3" xfId="2" applyNumberFormat="1" applyFont="1" applyFill="1" applyBorder="1" applyAlignment="1">
      <alignment horizontal="center" vertical="center" wrapText="1"/>
    </xf>
    <xf numFmtId="165" fontId="28" fillId="6" borderId="9" xfId="2" applyNumberFormat="1" applyFont="1" applyFill="1" applyBorder="1" applyAlignment="1">
      <alignment horizontal="center" vertical="center"/>
    </xf>
    <xf numFmtId="165" fontId="24" fillId="6" borderId="3" xfId="2" applyNumberFormat="1" applyFont="1" applyFill="1" applyBorder="1" applyAlignment="1">
      <alignment horizontal="center" vertical="center" wrapText="1"/>
    </xf>
    <xf numFmtId="43" fontId="24" fillId="0" borderId="12" xfId="1" applyFont="1" applyFill="1" applyBorder="1" applyAlignment="1">
      <alignment horizontal="left" vertical="center" wrapText="1"/>
    </xf>
    <xf numFmtId="43" fontId="24" fillId="0" borderId="12" xfId="1" applyFont="1" applyFill="1" applyBorder="1" applyAlignment="1">
      <alignment horizontal="center" vertical="center" wrapText="1"/>
    </xf>
    <xf numFmtId="43" fontId="28" fillId="0" borderId="12" xfId="1" applyFont="1" applyFill="1" applyBorder="1" applyAlignment="1">
      <alignment horizontal="center" vertical="center"/>
    </xf>
    <xf numFmtId="165" fontId="28" fillId="8" borderId="12" xfId="2" applyNumberFormat="1" applyFont="1" applyFill="1" applyBorder="1" applyAlignment="1">
      <alignment horizontal="right" vertical="center"/>
    </xf>
    <xf numFmtId="165" fontId="24" fillId="8" borderId="7" xfId="2" applyNumberFormat="1" applyFont="1" applyFill="1" applyBorder="1" applyAlignment="1">
      <alignment horizontal="right" vertical="center" wrapText="1"/>
    </xf>
    <xf numFmtId="10" fontId="22" fillId="7" borderId="12" xfId="3" applyNumberFormat="1" applyFont="1" applyFill="1" applyBorder="1" applyAlignment="1">
      <alignment wrapText="1"/>
    </xf>
    <xf numFmtId="165" fontId="24" fillId="0" borderId="7" xfId="2" applyNumberFormat="1" applyFont="1" applyFill="1" applyBorder="1" applyAlignment="1">
      <alignment horizontal="center" vertical="center" wrapText="1"/>
    </xf>
    <xf numFmtId="165" fontId="24" fillId="6" borderId="7" xfId="2" applyNumberFormat="1" applyFont="1" applyFill="1" applyBorder="1" applyAlignment="1">
      <alignment horizontal="center" vertical="center" wrapText="1"/>
    </xf>
    <xf numFmtId="49" fontId="24" fillId="27" borderId="9" xfId="4" applyNumberFormat="1" applyFont="1" applyFill="1" applyBorder="1" applyAlignment="1" applyProtection="1">
      <alignment horizontal="center" vertical="center" wrapText="1"/>
      <protection locked="0"/>
    </xf>
    <xf numFmtId="49" fontId="24" fillId="28" borderId="9" xfId="4" applyNumberFormat="1" applyFont="1" applyFill="1" applyBorder="1" applyAlignment="1" applyProtection="1">
      <alignment horizontal="center" vertical="center" wrapText="1"/>
      <protection locked="0"/>
    </xf>
    <xf numFmtId="0" fontId="24" fillId="28" borderId="9" xfId="4" applyNumberFormat="1" applyFont="1" applyFill="1" applyBorder="1" applyAlignment="1" applyProtection="1">
      <alignment horizontal="left" vertical="center" wrapText="1"/>
      <protection locked="0"/>
    </xf>
    <xf numFmtId="0" fontId="24" fillId="28" borderId="9" xfId="4" applyNumberFormat="1" applyFont="1" applyFill="1" applyBorder="1" applyAlignment="1" applyProtection="1">
      <alignment horizontal="center" vertical="center" wrapText="1"/>
      <protection locked="0"/>
    </xf>
    <xf numFmtId="168" fontId="24" fillId="0" borderId="9" xfId="43" applyNumberFormat="1" applyFont="1" applyFill="1" applyBorder="1" applyAlignment="1" applyProtection="1">
      <alignment vertical="center" shrinkToFit="1"/>
    </xf>
    <xf numFmtId="0" fontId="21" fillId="6" borderId="0" xfId="1" applyNumberFormat="1" applyFont="1" applyFill="1" applyBorder="1" applyAlignment="1">
      <alignment horizontal="left" vertical="top"/>
    </xf>
    <xf numFmtId="0" fontId="21" fillId="6" borderId="0" xfId="0" applyFont="1" applyFill="1" applyBorder="1" applyAlignment="1">
      <alignment horizontal="center" vertical="center"/>
    </xf>
    <xf numFmtId="165" fontId="21" fillId="6" borderId="0" xfId="2" applyNumberFormat="1" applyFont="1" applyFill="1" applyBorder="1" applyAlignment="1">
      <alignment horizontal="right" vertical="top"/>
    </xf>
    <xf numFmtId="2" fontId="21" fillId="6" borderId="0" xfId="2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left" vertical="top"/>
    </xf>
    <xf numFmtId="165" fontId="31" fillId="6" borderId="0" xfId="2" applyNumberFormat="1" applyFont="1" applyFill="1" applyBorder="1" applyAlignment="1">
      <alignment horizontal="right" vertical="top"/>
    </xf>
    <xf numFmtId="165" fontId="30" fillId="6" borderId="0" xfId="2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top" wrapText="1"/>
    </xf>
    <xf numFmtId="2" fontId="31" fillId="6" borderId="0" xfId="2" applyNumberFormat="1" applyFont="1" applyFill="1" applyBorder="1" applyAlignment="1">
      <alignment horizontal="right" vertical="top"/>
    </xf>
    <xf numFmtId="165" fontId="30" fillId="6" borderId="0" xfId="2" applyNumberFormat="1" applyFont="1" applyFill="1" applyBorder="1" applyAlignment="1">
      <alignment horizontal="center" vertical="top"/>
    </xf>
  </cellXfs>
  <cellStyles count="53">
    <cellStyle name="20% - Ênfase1 2" xfId="5"/>
    <cellStyle name="20% - Ênfase2 2" xfId="6"/>
    <cellStyle name="20% - Ênfase3 2" xfId="7"/>
    <cellStyle name="20% - Ênfase4 2" xfId="8"/>
    <cellStyle name="20% - Ênfase5 2" xfId="9"/>
    <cellStyle name="20% - Ênfase6 2" xfId="10"/>
    <cellStyle name="40% - Ênfase1 2" xfId="11"/>
    <cellStyle name="40% - Ênfase2 2" xfId="12"/>
    <cellStyle name="40% - Ênfase3 2" xfId="13"/>
    <cellStyle name="40% - Ênfase4 2" xfId="14"/>
    <cellStyle name="40% - Ênfase5 2" xfId="15"/>
    <cellStyle name="40% - Ênfase6 2" xfId="16"/>
    <cellStyle name="60% - Ênfase1 2" xfId="17"/>
    <cellStyle name="60% - Ênfase2 2" xfId="18"/>
    <cellStyle name="60% - Ênfase3 2" xfId="19"/>
    <cellStyle name="60% - Ênfase4 2" xfId="20"/>
    <cellStyle name="60% - Ênfase5 2" xfId="21"/>
    <cellStyle name="60% - Ênfase6 2" xfId="22"/>
    <cellStyle name="Bom 2" xfId="23"/>
    <cellStyle name="Cálculo 2" xfId="24"/>
    <cellStyle name="Célula de Verificação 2" xfId="25"/>
    <cellStyle name="Célula Vinculada 2" xfId="26"/>
    <cellStyle name="Ênfase1 2" xfId="27"/>
    <cellStyle name="Ênfase2 2" xfId="28"/>
    <cellStyle name="Ênfase3 2" xfId="29"/>
    <cellStyle name="Ênfase4 2" xfId="30"/>
    <cellStyle name="Ênfase5 2" xfId="31"/>
    <cellStyle name="Ênfase6 2" xfId="32"/>
    <cellStyle name="Entrada 2" xfId="33"/>
    <cellStyle name="Incorreto 2" xfId="34"/>
    <cellStyle name="Moeda" xfId="2" builtinId="4"/>
    <cellStyle name="Moeda 2" xfId="35"/>
    <cellStyle name="Neutra 2" xfId="36"/>
    <cellStyle name="Normal" xfId="0" builtinId="0"/>
    <cellStyle name="Normal 2" xfId="37"/>
    <cellStyle name="Normal 3" xfId="38"/>
    <cellStyle name="Normal 4" xfId="4"/>
    <cellStyle name="Nota 2" xfId="39"/>
    <cellStyle name="Porcentagem" xfId="3" builtinId="5"/>
    <cellStyle name="Porcentagem 2" xfId="41"/>
    <cellStyle name="Porcentagem 3" xfId="40"/>
    <cellStyle name="Saída 2" xfId="42"/>
    <cellStyle name="Texto de Aviso 2" xfId="44"/>
    <cellStyle name="Texto Explicativo 2" xfId="45"/>
    <cellStyle name="Título 1 2" xfId="46"/>
    <cellStyle name="Título 2 2" xfId="47"/>
    <cellStyle name="Título 3 2" xfId="48"/>
    <cellStyle name="Título 4 2" xfId="49"/>
    <cellStyle name="Título 5" xfId="50"/>
    <cellStyle name="Total 2" xfId="51"/>
    <cellStyle name="Vírgula" xfId="1" builtinId="3"/>
    <cellStyle name="Vírgula 2" xfId="52"/>
    <cellStyle name="Vírgula 3" xfId="43"/>
  </cellStyles>
  <dxfs count="58"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>
          <bgColor indexed="27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FF"/>
      <color rgb="FFCCFFCC"/>
      <color rgb="FFFF66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4333875</xdr:colOff>
      <xdr:row>0</xdr:row>
      <xdr:rowOff>0</xdr:rowOff>
    </xdr:from>
    <xdr:ext cx="52435124" cy="5099091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0" y="0"/>
          <a:ext cx="52435124" cy="50990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view="pageBreakPreview" zoomScale="20" zoomScaleNormal="100" zoomScaleSheetLayoutView="20" workbookViewId="0">
      <selection activeCell="G8" sqref="G8:I8"/>
    </sheetView>
  </sheetViews>
  <sheetFormatPr defaultColWidth="115.1640625" defaultRowHeight="61.5" x14ac:dyDescent="0.2"/>
  <cols>
    <col min="1" max="1" width="37.6640625" style="4" bestFit="1" customWidth="1"/>
    <col min="2" max="2" width="48.5" style="4" bestFit="1" customWidth="1"/>
    <col min="3" max="3" width="46.83203125" style="5" bestFit="1" customWidth="1"/>
    <col min="4" max="4" width="255.83203125" style="4" bestFit="1" customWidth="1"/>
    <col min="5" max="5" width="49.33203125" style="6" bestFit="1" customWidth="1"/>
    <col min="6" max="6" width="63.5" style="4" bestFit="1" customWidth="1"/>
    <col min="7" max="7" width="81" style="7" customWidth="1"/>
    <col min="8" max="8" width="82.6640625" style="7" customWidth="1"/>
    <col min="9" max="9" width="93.5" style="7" customWidth="1"/>
    <col min="10" max="10" width="86.83203125" style="7" customWidth="1"/>
    <col min="11" max="11" width="96.83203125" style="7" customWidth="1"/>
    <col min="12" max="12" width="91" style="7" customWidth="1"/>
    <col min="13" max="13" width="62.6640625" style="8" customWidth="1"/>
    <col min="14" max="14" width="85.1640625" style="7" customWidth="1"/>
    <col min="15" max="15" width="94.33203125" style="7" customWidth="1"/>
    <col min="16" max="16" width="83.5" style="7" customWidth="1"/>
    <col min="17" max="17" width="66" style="8" customWidth="1"/>
    <col min="18" max="18" width="76" style="8" customWidth="1"/>
    <col min="19" max="16384" width="115.1640625" style="4"/>
  </cols>
  <sheetData>
    <row r="1" spans="1:18" ht="409.6" customHeight="1" x14ac:dyDescent="0.2"/>
    <row r="2" spans="1:18" ht="407.25" customHeight="1" x14ac:dyDescent="0.2">
      <c r="A2" s="122" t="s">
        <v>31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s="10" customForma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s="10" customFormat="1" x14ac:dyDescent="0.2">
      <c r="A4" s="11"/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4" customFormat="1" x14ac:dyDescent="0.2">
      <c r="A5" s="13" t="s">
        <v>190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">
      <c r="A6" s="15"/>
      <c r="B6" s="15"/>
      <c r="C6" s="16"/>
      <c r="D6" s="15"/>
      <c r="E6" s="15"/>
      <c r="F6" s="15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">
      <c r="A7" s="19"/>
      <c r="B7" s="19"/>
      <c r="C7" s="20"/>
      <c r="D7" s="19"/>
      <c r="E7" s="21"/>
      <c r="F7" s="22"/>
      <c r="G7" s="23" t="s">
        <v>4</v>
      </c>
      <c r="H7" s="23"/>
      <c r="I7" s="23"/>
      <c r="J7" s="24" t="s">
        <v>30</v>
      </c>
      <c r="K7" s="24"/>
      <c r="L7" s="25"/>
      <c r="M7" s="26" t="s">
        <v>5</v>
      </c>
      <c r="N7" s="27" t="s">
        <v>32</v>
      </c>
      <c r="O7" s="28"/>
      <c r="P7" s="29"/>
      <c r="Q7" s="30"/>
      <c r="R7" s="31" t="s">
        <v>29</v>
      </c>
    </row>
    <row r="8" spans="1:18" ht="369" x14ac:dyDescent="0.2">
      <c r="A8" s="19"/>
      <c r="B8" s="19"/>
      <c r="C8" s="20"/>
      <c r="D8" s="19"/>
      <c r="E8" s="22"/>
      <c r="F8" s="22"/>
      <c r="G8" s="23" t="s">
        <v>6</v>
      </c>
      <c r="H8" s="23"/>
      <c r="I8" s="23"/>
      <c r="J8" s="24" t="s">
        <v>6</v>
      </c>
      <c r="K8" s="24"/>
      <c r="L8" s="25"/>
      <c r="M8" s="32"/>
      <c r="N8" s="33" t="s">
        <v>6</v>
      </c>
      <c r="O8" s="34"/>
      <c r="P8" s="35"/>
      <c r="Q8" s="36" t="s">
        <v>8</v>
      </c>
      <c r="R8" s="37" t="s">
        <v>7</v>
      </c>
    </row>
    <row r="9" spans="1:18" s="6" customFormat="1" x14ac:dyDescent="0.9">
      <c r="A9" s="38"/>
      <c r="B9" s="38"/>
      <c r="C9" s="39"/>
      <c r="D9" s="40"/>
      <c r="E9" s="41"/>
      <c r="F9" s="21"/>
      <c r="G9" s="42"/>
      <c r="H9" s="43"/>
      <c r="I9" s="44">
        <f>SUM(I82)</f>
        <v>348491.87999999995</v>
      </c>
      <c r="J9" s="45">
        <f>SUM(L82)</f>
        <v>343263.86</v>
      </c>
      <c r="K9" s="46"/>
      <c r="L9" s="46"/>
      <c r="M9" s="47">
        <f>IF(J9=0," ",(J9/I9)-1)</f>
        <v>-1.5001841649796677E-2</v>
      </c>
      <c r="N9" s="48"/>
      <c r="O9" s="49"/>
      <c r="P9" s="44">
        <f>SUM(P82)</f>
        <v>343263.86</v>
      </c>
      <c r="Q9" s="50">
        <f>IF(P9=0," ",(P9/I9)-1)</f>
        <v>-1.5001841649796677E-2</v>
      </c>
      <c r="R9" s="51">
        <f>IF(P9=0," ",IF($R$7="ME",(P9/J9)-1,IF($R$7="EPP",(P9/J9)-1," ")))</f>
        <v>0</v>
      </c>
    </row>
    <row r="10" spans="1:18" x14ac:dyDescent="0.9">
      <c r="A10" s="52"/>
      <c r="B10" s="53"/>
      <c r="C10" s="54"/>
      <c r="D10" s="53"/>
      <c r="E10" s="55"/>
      <c r="F10" s="53"/>
      <c r="G10" s="56"/>
      <c r="H10" s="56"/>
      <c r="I10" s="57"/>
      <c r="J10" s="58"/>
      <c r="K10" s="58"/>
      <c r="L10" s="58"/>
      <c r="M10" s="59"/>
      <c r="N10" s="58"/>
      <c r="O10" s="58"/>
      <c r="P10" s="58"/>
      <c r="Q10" s="59"/>
      <c r="R10" s="60" t="str">
        <f>IF(N10=0," ",IF(#REF!="ME",(N10/#REF!)-1,IF(#REF!="EPP",(N10/#REF!)-1," ")))</f>
        <v xml:space="preserve"> </v>
      </c>
    </row>
    <row r="11" spans="1:18" ht="246" x14ac:dyDescent="0.2">
      <c r="A11" s="61" t="s">
        <v>9</v>
      </c>
      <c r="B11" s="62" t="s">
        <v>10</v>
      </c>
      <c r="C11" s="63" t="s">
        <v>11</v>
      </c>
      <c r="D11" s="64" t="s">
        <v>12</v>
      </c>
      <c r="E11" s="65" t="s">
        <v>13</v>
      </c>
      <c r="F11" s="66" t="s">
        <v>14</v>
      </c>
      <c r="G11" s="67" t="s">
        <v>15</v>
      </c>
      <c r="H11" s="67" t="s">
        <v>16</v>
      </c>
      <c r="I11" s="67" t="s">
        <v>17</v>
      </c>
      <c r="J11" s="67" t="s">
        <v>1</v>
      </c>
      <c r="K11" s="67" t="s">
        <v>2</v>
      </c>
      <c r="L11" s="67" t="s">
        <v>3</v>
      </c>
      <c r="M11" s="68"/>
      <c r="N11" s="67" t="s">
        <v>1</v>
      </c>
      <c r="O11" s="67" t="s">
        <v>2</v>
      </c>
      <c r="P11" s="67" t="s">
        <v>3</v>
      </c>
      <c r="Q11" s="68"/>
      <c r="R11" s="69"/>
    </row>
    <row r="12" spans="1:18" s="80" customFormat="1" x14ac:dyDescent="0.2">
      <c r="A12" s="70"/>
      <c r="B12" s="71"/>
      <c r="C12" s="72"/>
      <c r="D12" s="73"/>
      <c r="E12" s="74"/>
      <c r="F12" s="75"/>
      <c r="G12" s="76"/>
      <c r="H12" s="76"/>
      <c r="I12" s="76">
        <f>SUM(I82)</f>
        <v>348491.87999999995</v>
      </c>
      <c r="J12" s="76"/>
      <c r="K12" s="77">
        <v>0.23949999999999999</v>
      </c>
      <c r="L12" s="76">
        <f>SUM(L82)</f>
        <v>343263.86</v>
      </c>
      <c r="M12" s="78"/>
      <c r="N12" s="76"/>
      <c r="O12" s="79">
        <v>0.23949999999999999</v>
      </c>
      <c r="P12" s="76">
        <f>SUM(P82)</f>
        <v>343263.86</v>
      </c>
      <c r="Q12" s="78"/>
      <c r="R12" s="78"/>
    </row>
    <row r="13" spans="1:18" s="90" customFormat="1" x14ac:dyDescent="0.9">
      <c r="A13" s="81" t="s">
        <v>27</v>
      </c>
      <c r="B13" s="82"/>
      <c r="C13" s="83"/>
      <c r="D13" s="84" t="s">
        <v>33</v>
      </c>
      <c r="E13" s="82" t="s">
        <v>19</v>
      </c>
      <c r="F13" s="85" t="s">
        <v>20</v>
      </c>
      <c r="G13" s="86"/>
      <c r="H13" s="86"/>
      <c r="I13" s="87"/>
      <c r="J13" s="87"/>
      <c r="K13" s="87"/>
      <c r="L13" s="87"/>
      <c r="M13" s="88"/>
      <c r="N13" s="87"/>
      <c r="O13" s="86"/>
      <c r="P13" s="87"/>
      <c r="Q13" s="88"/>
      <c r="R13" s="89"/>
    </row>
    <row r="14" spans="1:18" s="90" customFormat="1" x14ac:dyDescent="0.9">
      <c r="A14" s="81" t="s">
        <v>24</v>
      </c>
      <c r="B14" s="82"/>
      <c r="C14" s="83"/>
      <c r="D14" s="84" t="s">
        <v>34</v>
      </c>
      <c r="E14" s="82"/>
      <c r="F14" s="85"/>
      <c r="G14" s="86"/>
      <c r="H14" s="86"/>
      <c r="I14" s="87">
        <f>SUM(I15:I16)</f>
        <v>1781.49</v>
      </c>
      <c r="J14" s="87"/>
      <c r="K14" s="87"/>
      <c r="L14" s="87">
        <f>SUM(L15:L16)</f>
        <v>1754.7599999999998</v>
      </c>
      <c r="M14" s="88"/>
      <c r="N14" s="87"/>
      <c r="O14" s="86"/>
      <c r="P14" s="87">
        <f>SUM(P15:P16)</f>
        <v>1754.7599999999998</v>
      </c>
      <c r="Q14" s="88"/>
      <c r="R14" s="91"/>
    </row>
    <row r="15" spans="1:18" ht="123" x14ac:dyDescent="0.9">
      <c r="A15" s="92" t="s">
        <v>35</v>
      </c>
      <c r="B15" s="93" t="s">
        <v>18</v>
      </c>
      <c r="C15" s="94">
        <v>96331</v>
      </c>
      <c r="D15" s="95" t="s">
        <v>36</v>
      </c>
      <c r="E15" s="93" t="s">
        <v>22</v>
      </c>
      <c r="F15" s="96">
        <v>6.38</v>
      </c>
      <c r="G15" s="97">
        <v>133.79</v>
      </c>
      <c r="H15" s="97">
        <v>165.83</v>
      </c>
      <c r="I15" s="98">
        <v>1058</v>
      </c>
      <c r="J15" s="99">
        <f t="shared" ref="J15:L16" si="0">MIN(N15)</f>
        <v>131.78</v>
      </c>
      <c r="K15" s="99">
        <f t="shared" si="0"/>
        <v>163.34</v>
      </c>
      <c r="L15" s="99">
        <f t="shared" si="0"/>
        <v>1042.1099999999999</v>
      </c>
      <c r="M15" s="100">
        <f t="shared" ref="M15" si="1">IF(J15=0," ",(J15/G15)-1)</f>
        <v>-1.5023544360564967E-2</v>
      </c>
      <c r="N15" s="101">
        <v>131.78</v>
      </c>
      <c r="O15" s="102">
        <f>ROUND((N15*23.95%+N15),2)</f>
        <v>163.34</v>
      </c>
      <c r="P15" s="103">
        <f>ROUND((O15*F15),2)</f>
        <v>1042.1099999999999</v>
      </c>
      <c r="Q15" s="50">
        <f t="shared" ref="Q15:Q16" si="2">IF(P15=0," ",(P15/I15)-1)</f>
        <v>-1.5018903591682564E-2</v>
      </c>
      <c r="R15" s="51">
        <f>IF(P15=0," ",IF($R$7="ME",(P15/L15)-1,IF($R$7="EPP",(P15/L15)-1," ")))</f>
        <v>0</v>
      </c>
    </row>
    <row r="16" spans="1:18" ht="184.5" x14ac:dyDescent="0.9">
      <c r="A16" s="92" t="s">
        <v>37</v>
      </c>
      <c r="B16" s="93" t="s">
        <v>18</v>
      </c>
      <c r="C16" s="94">
        <v>96139</v>
      </c>
      <c r="D16" s="95" t="s">
        <v>38</v>
      </c>
      <c r="E16" s="93" t="s">
        <v>22</v>
      </c>
      <c r="F16" s="96">
        <v>6.38</v>
      </c>
      <c r="G16" s="97">
        <v>91.49</v>
      </c>
      <c r="H16" s="97">
        <v>113.4</v>
      </c>
      <c r="I16" s="98">
        <v>723.49</v>
      </c>
      <c r="J16" s="99">
        <f t="shared" si="0"/>
        <v>90.12</v>
      </c>
      <c r="K16" s="99">
        <f t="shared" si="0"/>
        <v>111.7</v>
      </c>
      <c r="L16" s="99">
        <f t="shared" si="0"/>
        <v>712.65</v>
      </c>
      <c r="M16" s="100">
        <f>IF(J16=0," ",(J16/G16)-1)</f>
        <v>-1.4974314132692013E-2</v>
      </c>
      <c r="N16" s="101">
        <v>90.12</v>
      </c>
      <c r="O16" s="102">
        <f>ROUND((N16*23.95%+N16),2)</f>
        <v>111.7</v>
      </c>
      <c r="P16" s="103">
        <f t="shared" ref="P16" si="3">ROUND((O16*F16),2)</f>
        <v>712.65</v>
      </c>
      <c r="Q16" s="50">
        <f t="shared" si="2"/>
        <v>-1.4982929964477809E-2</v>
      </c>
      <c r="R16" s="51">
        <f t="shared" ref="R16" si="4">IF(P16=0," ",IF($R$7="ME",(P16/L16)-1,IF($R$7="EPP",(P16/L16)-1," ")))</f>
        <v>0</v>
      </c>
    </row>
    <row r="17" spans="1:18" x14ac:dyDescent="0.9">
      <c r="A17" s="81" t="s">
        <v>25</v>
      </c>
      <c r="B17" s="82"/>
      <c r="C17" s="83"/>
      <c r="D17" s="84" t="s">
        <v>39</v>
      </c>
      <c r="E17" s="82" t="s">
        <v>19</v>
      </c>
      <c r="F17" s="85" t="s">
        <v>20</v>
      </c>
      <c r="G17" s="86"/>
      <c r="H17" s="86"/>
      <c r="I17" s="87">
        <f>SUM(I18:I19)</f>
        <v>1348.56</v>
      </c>
      <c r="J17" s="87"/>
      <c r="K17" s="87"/>
      <c r="L17" s="87">
        <f>SUM(L18:L19)</f>
        <v>1328.35</v>
      </c>
      <c r="M17" s="88"/>
      <c r="N17" s="87"/>
      <c r="O17" s="86"/>
      <c r="P17" s="87">
        <f>SUM(P18:P19)</f>
        <v>1328.35</v>
      </c>
      <c r="Q17" s="88"/>
      <c r="R17" s="89"/>
    </row>
    <row r="18" spans="1:18" ht="123" x14ac:dyDescent="0.9">
      <c r="A18" s="92" t="s">
        <v>40</v>
      </c>
      <c r="B18" s="93" t="s">
        <v>18</v>
      </c>
      <c r="C18" s="94">
        <v>96332</v>
      </c>
      <c r="D18" s="95" t="s">
        <v>42</v>
      </c>
      <c r="E18" s="93" t="s">
        <v>22</v>
      </c>
      <c r="F18" s="96">
        <v>3.03</v>
      </c>
      <c r="G18" s="97">
        <v>267.58</v>
      </c>
      <c r="H18" s="97">
        <v>331.67</v>
      </c>
      <c r="I18" s="98">
        <v>1004.96</v>
      </c>
      <c r="J18" s="99">
        <f t="shared" ref="J18:J19" si="5">MIN(N18)</f>
        <v>263.57</v>
      </c>
      <c r="K18" s="99">
        <f t="shared" ref="K18:K19" si="6">MIN(O18)</f>
        <v>326.7</v>
      </c>
      <c r="L18" s="99">
        <f t="shared" ref="L18:L19" si="7">MIN(P18)</f>
        <v>989.9</v>
      </c>
      <c r="M18" s="100">
        <f t="shared" ref="M18" si="8">IF(J18=0," ",(J18/G18)-1)</f>
        <v>-1.4986172359668148E-2</v>
      </c>
      <c r="N18" s="101">
        <v>263.57</v>
      </c>
      <c r="O18" s="102">
        <f t="shared" ref="O18:O19" si="9">ROUND((N18*23.95%+N18),2)</f>
        <v>326.7</v>
      </c>
      <c r="P18" s="103">
        <f>ROUND((O18*F18),2)</f>
        <v>989.9</v>
      </c>
      <c r="Q18" s="50">
        <f t="shared" ref="Q18:Q19" si="10">IF(P18=0," ",(P18/I18)-1)</f>
        <v>-1.4985671071485518E-2</v>
      </c>
      <c r="R18" s="51">
        <f>IF(P18=0," ",IF($R$7="ME",(P18/L18)-1,IF($R$7="EPP",(P18/L18)-1," ")))</f>
        <v>0</v>
      </c>
    </row>
    <row r="19" spans="1:18" ht="184.5" x14ac:dyDescent="0.9">
      <c r="A19" s="92" t="s">
        <v>41</v>
      </c>
      <c r="B19" s="93" t="s">
        <v>18</v>
      </c>
      <c r="C19" s="94">
        <v>96139</v>
      </c>
      <c r="D19" s="95" t="s">
        <v>38</v>
      </c>
      <c r="E19" s="93" t="s">
        <v>22</v>
      </c>
      <c r="F19" s="96">
        <v>3.03</v>
      </c>
      <c r="G19" s="97">
        <v>91.49</v>
      </c>
      <c r="H19" s="97">
        <v>113.4</v>
      </c>
      <c r="I19" s="98">
        <v>343.6</v>
      </c>
      <c r="J19" s="99">
        <f t="shared" si="5"/>
        <v>90.12</v>
      </c>
      <c r="K19" s="99">
        <f t="shared" si="6"/>
        <v>111.7</v>
      </c>
      <c r="L19" s="99">
        <f t="shared" si="7"/>
        <v>338.45</v>
      </c>
      <c r="M19" s="100">
        <f>IF(J19=0," ",(J19/G19)-1)</f>
        <v>-1.4974314132692013E-2</v>
      </c>
      <c r="N19" s="101">
        <v>90.12</v>
      </c>
      <c r="O19" s="102">
        <f t="shared" si="9"/>
        <v>111.7</v>
      </c>
      <c r="P19" s="103">
        <f t="shared" ref="P19" si="11">ROUND((O19*F19),2)</f>
        <v>338.45</v>
      </c>
      <c r="Q19" s="50">
        <f t="shared" si="10"/>
        <v>-1.4988358556461079E-2</v>
      </c>
      <c r="R19" s="51">
        <f t="shared" ref="R19" si="12">IF(P19=0," ",IF($R$7="ME",(P19/L19)-1,IF($R$7="EPP",(P19/L19)-1," ")))</f>
        <v>0</v>
      </c>
    </row>
    <row r="20" spans="1:18" ht="123" x14ac:dyDescent="0.9">
      <c r="A20" s="81" t="s">
        <v>26</v>
      </c>
      <c r="B20" s="82" t="s">
        <v>18</v>
      </c>
      <c r="C20" s="83"/>
      <c r="D20" s="84" t="s">
        <v>43</v>
      </c>
      <c r="E20" s="82" t="s">
        <v>19</v>
      </c>
      <c r="F20" s="85" t="s">
        <v>20</v>
      </c>
      <c r="G20" s="86"/>
      <c r="H20" s="86"/>
      <c r="I20" s="87">
        <f>SUM(I21:I24)</f>
        <v>3361.42</v>
      </c>
      <c r="J20" s="87"/>
      <c r="K20" s="87"/>
      <c r="L20" s="87">
        <f>SUM(L21:L24)</f>
        <v>3310.94</v>
      </c>
      <c r="M20" s="88"/>
      <c r="N20" s="87"/>
      <c r="O20" s="86"/>
      <c r="P20" s="87">
        <f>SUM(P21:P24)</f>
        <v>3310.94</v>
      </c>
      <c r="Q20" s="88"/>
      <c r="R20" s="89"/>
    </row>
    <row r="21" spans="1:18" ht="184.5" x14ac:dyDescent="0.9">
      <c r="A21" s="92" t="s">
        <v>44</v>
      </c>
      <c r="B21" s="93" t="s">
        <v>18</v>
      </c>
      <c r="C21" s="94">
        <v>97625</v>
      </c>
      <c r="D21" s="95" t="s">
        <v>48</v>
      </c>
      <c r="E21" s="93" t="s">
        <v>22</v>
      </c>
      <c r="F21" s="96">
        <v>9.09</v>
      </c>
      <c r="G21" s="97">
        <v>39.979999999999997</v>
      </c>
      <c r="H21" s="97">
        <v>49.56</v>
      </c>
      <c r="I21" s="98">
        <v>450.5</v>
      </c>
      <c r="J21" s="99">
        <f t="shared" ref="J21:J24" si="13">MIN(N21)</f>
        <v>39.380000000000003</v>
      </c>
      <c r="K21" s="99">
        <f t="shared" ref="K21:K24" si="14">MIN(O21)</f>
        <v>48.81</v>
      </c>
      <c r="L21" s="99">
        <f t="shared" ref="L21:L24" si="15">MIN(P21)</f>
        <v>443.68</v>
      </c>
      <c r="M21" s="100">
        <f t="shared" ref="M21" si="16">IF(J21=0," ",(J21/G21)-1)</f>
        <v>-1.5007503751875761E-2</v>
      </c>
      <c r="N21" s="101">
        <v>39.380000000000003</v>
      </c>
      <c r="O21" s="102">
        <f t="shared" ref="O21:O24" si="17">ROUND((N21*23.95%+N21),2)</f>
        <v>48.81</v>
      </c>
      <c r="P21" s="103">
        <f>ROUND((O21*F21),2)</f>
        <v>443.68</v>
      </c>
      <c r="Q21" s="50">
        <f t="shared" ref="Q21:Q24" si="18">IF(P21=0," ",(P21/I21)-1)</f>
        <v>-1.5138734739178705E-2</v>
      </c>
      <c r="R21" s="51">
        <f>IF(P21=0," ",IF($R$7="ME",(P21/L21)-1,IF($R$7="EPP",(P21/L21)-1," ")))</f>
        <v>0</v>
      </c>
    </row>
    <row r="22" spans="1:18" ht="184.5" x14ac:dyDescent="0.9">
      <c r="A22" s="92" t="s">
        <v>45</v>
      </c>
      <c r="B22" s="93" t="s">
        <v>18</v>
      </c>
      <c r="C22" s="94">
        <v>96139</v>
      </c>
      <c r="D22" s="95" t="s">
        <v>38</v>
      </c>
      <c r="E22" s="93" t="s">
        <v>22</v>
      </c>
      <c r="F22" s="96">
        <v>9.09</v>
      </c>
      <c r="G22" s="97">
        <v>91.49</v>
      </c>
      <c r="H22" s="97">
        <v>113.4</v>
      </c>
      <c r="I22" s="98">
        <v>1030.81</v>
      </c>
      <c r="J22" s="99">
        <f t="shared" si="13"/>
        <v>90.12</v>
      </c>
      <c r="K22" s="99">
        <f t="shared" si="14"/>
        <v>111.7</v>
      </c>
      <c r="L22" s="99">
        <f t="shared" si="15"/>
        <v>1015.35</v>
      </c>
      <c r="M22" s="100">
        <f>IF(J22=0," ",(J22/G22)-1)</f>
        <v>-1.4974314132692013E-2</v>
      </c>
      <c r="N22" s="101">
        <v>90.12</v>
      </c>
      <c r="O22" s="102">
        <f t="shared" si="17"/>
        <v>111.7</v>
      </c>
      <c r="P22" s="103">
        <f t="shared" ref="P22:P24" si="19">ROUND((O22*F22),2)</f>
        <v>1015.35</v>
      </c>
      <c r="Q22" s="50">
        <f t="shared" si="18"/>
        <v>-1.4997914261600021E-2</v>
      </c>
      <c r="R22" s="51">
        <f t="shared" ref="R22:R25" si="20">IF(P22=0," ",IF($R$7="ME",(P22/L22)-1,IF($R$7="EPP",(P22/L22)-1," ")))</f>
        <v>0</v>
      </c>
    </row>
    <row r="23" spans="1:18" ht="184.5" x14ac:dyDescent="0.9">
      <c r="A23" s="92" t="s">
        <v>46</v>
      </c>
      <c r="B23" s="93" t="s">
        <v>18</v>
      </c>
      <c r="C23" s="94">
        <v>97627</v>
      </c>
      <c r="D23" s="95" t="s">
        <v>49</v>
      </c>
      <c r="E23" s="93" t="s">
        <v>22</v>
      </c>
      <c r="F23" s="96">
        <v>4.38</v>
      </c>
      <c r="G23" s="97">
        <v>254.82</v>
      </c>
      <c r="H23" s="97">
        <v>315.85000000000002</v>
      </c>
      <c r="I23" s="98">
        <v>1383.42</v>
      </c>
      <c r="J23" s="99">
        <f t="shared" si="13"/>
        <v>251</v>
      </c>
      <c r="K23" s="99">
        <f t="shared" si="14"/>
        <v>311.11</v>
      </c>
      <c r="L23" s="99">
        <f t="shared" si="15"/>
        <v>1362.66</v>
      </c>
      <c r="M23" s="100">
        <f>IF(J23=0," ",(J23/G23)-1)</f>
        <v>-1.4990974020877457E-2</v>
      </c>
      <c r="N23" s="101">
        <v>251</v>
      </c>
      <c r="O23" s="102">
        <f t="shared" si="17"/>
        <v>311.11</v>
      </c>
      <c r="P23" s="103">
        <f t="shared" ref="P23" si="21">ROUND((O23*F23),2)</f>
        <v>1362.66</v>
      </c>
      <c r="Q23" s="50">
        <f t="shared" ref="Q23" si="22">IF(P23=0," ",(P23/I23)-1)</f>
        <v>-1.500628876263177E-2</v>
      </c>
      <c r="R23" s="51">
        <f t="shared" ref="R23" si="23">IF(P23=0," ",IF($R$7="ME",(P23/L23)-1,IF($R$7="EPP",(P23/L23)-1," ")))</f>
        <v>0</v>
      </c>
    </row>
    <row r="24" spans="1:18" ht="184.5" x14ac:dyDescent="0.9">
      <c r="A24" s="92" t="s">
        <v>47</v>
      </c>
      <c r="B24" s="93" t="s">
        <v>18</v>
      </c>
      <c r="C24" s="94">
        <v>96139</v>
      </c>
      <c r="D24" s="104" t="s">
        <v>38</v>
      </c>
      <c r="E24" s="105" t="s">
        <v>22</v>
      </c>
      <c r="F24" s="106">
        <v>4.38</v>
      </c>
      <c r="G24" s="107">
        <v>91.49</v>
      </c>
      <c r="H24" s="107">
        <v>113.4</v>
      </c>
      <c r="I24" s="108">
        <v>496.69</v>
      </c>
      <c r="J24" s="99">
        <f t="shared" si="13"/>
        <v>90.12</v>
      </c>
      <c r="K24" s="99">
        <f t="shared" si="14"/>
        <v>111.7</v>
      </c>
      <c r="L24" s="99">
        <f t="shared" si="15"/>
        <v>489.25</v>
      </c>
      <c r="M24" s="109">
        <f t="shared" ref="M24" si="24">IF(J24=0," ",(J24/G24)-1)</f>
        <v>-1.4974314132692013E-2</v>
      </c>
      <c r="N24" s="110">
        <v>90.12</v>
      </c>
      <c r="O24" s="102">
        <f t="shared" si="17"/>
        <v>111.7</v>
      </c>
      <c r="P24" s="111">
        <f t="shared" si="19"/>
        <v>489.25</v>
      </c>
      <c r="Q24" s="50">
        <f t="shared" si="18"/>
        <v>-1.4979162052789485E-2</v>
      </c>
      <c r="R24" s="51">
        <f t="shared" si="20"/>
        <v>0</v>
      </c>
    </row>
    <row r="25" spans="1:18" ht="123" x14ac:dyDescent="0.9">
      <c r="A25" s="81" t="s">
        <v>50</v>
      </c>
      <c r="B25" s="82"/>
      <c r="C25" s="83"/>
      <c r="D25" s="84" t="s">
        <v>51</v>
      </c>
      <c r="E25" s="82" t="s">
        <v>19</v>
      </c>
      <c r="F25" s="85" t="s">
        <v>20</v>
      </c>
      <c r="G25" s="86"/>
      <c r="H25" s="86"/>
      <c r="I25" s="87">
        <f>SUM(I26:I46)</f>
        <v>126960.89000000001</v>
      </c>
      <c r="J25" s="87"/>
      <c r="K25" s="87"/>
      <c r="L25" s="87">
        <f>SUM(L26:L46)</f>
        <v>125056.06</v>
      </c>
      <c r="M25" s="88"/>
      <c r="N25" s="87"/>
      <c r="O25" s="86"/>
      <c r="P25" s="87">
        <f>SUM(P26:P46)</f>
        <v>125056.06</v>
      </c>
      <c r="Q25" s="88"/>
      <c r="R25" s="89">
        <f t="shared" si="20"/>
        <v>0</v>
      </c>
    </row>
    <row r="26" spans="1:18" ht="123" x14ac:dyDescent="0.9">
      <c r="A26" s="92" t="s">
        <v>52</v>
      </c>
      <c r="B26" s="93" t="s">
        <v>18</v>
      </c>
      <c r="C26" s="94">
        <v>96141</v>
      </c>
      <c r="D26" s="95" t="s">
        <v>77</v>
      </c>
      <c r="E26" s="93" t="s">
        <v>22</v>
      </c>
      <c r="F26" s="96">
        <v>20.59</v>
      </c>
      <c r="G26" s="97">
        <v>39.32</v>
      </c>
      <c r="H26" s="97">
        <v>48.74</v>
      </c>
      <c r="I26" s="98">
        <v>1003.56</v>
      </c>
      <c r="J26" s="99">
        <f t="shared" ref="J26:J46" si="25">MIN(N26)</f>
        <v>38.729999999999997</v>
      </c>
      <c r="K26" s="99">
        <f t="shared" ref="K26:K46" si="26">MIN(O26)</f>
        <v>48.01</v>
      </c>
      <c r="L26" s="99">
        <f t="shared" ref="L26:L46" si="27">MIN(P26)</f>
        <v>988.53</v>
      </c>
      <c r="M26" s="100">
        <f t="shared" ref="M26" si="28">IF(J26=0," ",(J26/G26)-1)</f>
        <v>-1.5005086469989881E-2</v>
      </c>
      <c r="N26" s="101">
        <v>38.729999999999997</v>
      </c>
      <c r="O26" s="102">
        <f t="shared" ref="O26:O46" si="29">ROUND((N26*23.95%+N26),2)</f>
        <v>48.01</v>
      </c>
      <c r="P26" s="103">
        <f>ROUND((O26*F26),2)</f>
        <v>988.53</v>
      </c>
      <c r="Q26" s="50">
        <f t="shared" ref="Q26" si="30">IF(P26=0," ",(P26/I26)-1)</f>
        <v>-1.4976683008489755E-2</v>
      </c>
      <c r="R26" s="51">
        <f>IF(P26=0," ",IF($R$7="ME",(P26/L26)-1,IF($R$7="EPP",(P26/L26)-1," ")))</f>
        <v>0</v>
      </c>
    </row>
    <row r="27" spans="1:18" ht="123" x14ac:dyDescent="0.9">
      <c r="A27" s="92" t="s">
        <v>53</v>
      </c>
      <c r="B27" s="93" t="s">
        <v>18</v>
      </c>
      <c r="C27" s="94">
        <v>96143</v>
      </c>
      <c r="D27" s="95" t="s">
        <v>78</v>
      </c>
      <c r="E27" s="93" t="s">
        <v>22</v>
      </c>
      <c r="F27" s="96">
        <v>20.59</v>
      </c>
      <c r="G27" s="97">
        <v>29.94</v>
      </c>
      <c r="H27" s="97">
        <v>37.11</v>
      </c>
      <c r="I27" s="98">
        <v>764.09</v>
      </c>
      <c r="J27" s="99">
        <f t="shared" si="25"/>
        <v>29.49</v>
      </c>
      <c r="K27" s="99">
        <f t="shared" si="26"/>
        <v>36.549999999999997</v>
      </c>
      <c r="L27" s="99">
        <f t="shared" si="27"/>
        <v>752.56</v>
      </c>
      <c r="M27" s="100">
        <f t="shared" ref="M27:M43" si="31">IF(J27=0," ",(J27/G27)-1)</f>
        <v>-1.5030060120240551E-2</v>
      </c>
      <c r="N27" s="101">
        <v>29.49</v>
      </c>
      <c r="O27" s="102">
        <f t="shared" si="29"/>
        <v>36.549999999999997</v>
      </c>
      <c r="P27" s="103">
        <f t="shared" ref="P27:P43" si="32">ROUND((O27*F27),2)</f>
        <v>752.56</v>
      </c>
      <c r="Q27" s="50">
        <f t="shared" ref="Q27:Q43" si="33">IF(P27=0," ",(P27/I27)-1)</f>
        <v>-1.5089845437055938E-2</v>
      </c>
      <c r="R27" s="51">
        <f t="shared" ref="R27:R43" si="34">IF(P27=0," ",IF($R$7="ME",(P27/L27)-1,IF($R$7="EPP",(P27/L27)-1," ")))</f>
        <v>0</v>
      </c>
    </row>
    <row r="28" spans="1:18" ht="184.5" x14ac:dyDescent="0.9">
      <c r="A28" s="92" t="s">
        <v>54</v>
      </c>
      <c r="B28" s="93" t="s">
        <v>18</v>
      </c>
      <c r="C28" s="94">
        <v>98229</v>
      </c>
      <c r="D28" s="95" t="s">
        <v>79</v>
      </c>
      <c r="E28" s="93" t="s">
        <v>0</v>
      </c>
      <c r="F28" s="96">
        <v>43</v>
      </c>
      <c r="G28" s="97">
        <v>71.55</v>
      </c>
      <c r="H28" s="97">
        <v>88.69</v>
      </c>
      <c r="I28" s="98">
        <v>3813.67</v>
      </c>
      <c r="J28" s="99">
        <f t="shared" si="25"/>
        <v>70.48</v>
      </c>
      <c r="K28" s="99">
        <f t="shared" si="26"/>
        <v>87.36</v>
      </c>
      <c r="L28" s="99">
        <f t="shared" si="27"/>
        <v>3756.48</v>
      </c>
      <c r="M28" s="100">
        <f t="shared" si="31"/>
        <v>-1.495457721872806E-2</v>
      </c>
      <c r="N28" s="101">
        <v>70.48</v>
      </c>
      <c r="O28" s="102">
        <f t="shared" si="29"/>
        <v>87.36</v>
      </c>
      <c r="P28" s="103">
        <f t="shared" si="32"/>
        <v>3756.48</v>
      </c>
      <c r="Q28" s="50">
        <f t="shared" si="33"/>
        <v>-1.4996053670086829E-2</v>
      </c>
      <c r="R28" s="51">
        <f t="shared" si="34"/>
        <v>0</v>
      </c>
    </row>
    <row r="29" spans="1:18" ht="123" x14ac:dyDescent="0.9">
      <c r="A29" s="92" t="s">
        <v>55</v>
      </c>
      <c r="B29" s="93" t="s">
        <v>18</v>
      </c>
      <c r="C29" s="94">
        <v>96526</v>
      </c>
      <c r="D29" s="95" t="s">
        <v>80</v>
      </c>
      <c r="E29" s="93" t="s">
        <v>22</v>
      </c>
      <c r="F29" s="96">
        <v>7.71</v>
      </c>
      <c r="G29" s="97">
        <v>279.61</v>
      </c>
      <c r="H29" s="97">
        <v>346.58</v>
      </c>
      <c r="I29" s="98">
        <v>2672.13</v>
      </c>
      <c r="J29" s="99">
        <f t="shared" si="25"/>
        <v>275.42</v>
      </c>
      <c r="K29" s="99">
        <f t="shared" si="26"/>
        <v>341.38</v>
      </c>
      <c r="L29" s="99">
        <f t="shared" si="27"/>
        <v>2632.04</v>
      </c>
      <c r="M29" s="100">
        <f t="shared" si="31"/>
        <v>-1.4985157898501522E-2</v>
      </c>
      <c r="N29" s="101">
        <v>275.42</v>
      </c>
      <c r="O29" s="102">
        <f t="shared" si="29"/>
        <v>341.38</v>
      </c>
      <c r="P29" s="103">
        <f t="shared" si="32"/>
        <v>2632.04</v>
      </c>
      <c r="Q29" s="50">
        <f t="shared" si="33"/>
        <v>-1.5003012577980868E-2</v>
      </c>
      <c r="R29" s="51">
        <f t="shared" si="34"/>
        <v>0</v>
      </c>
    </row>
    <row r="30" spans="1:18" ht="123" x14ac:dyDescent="0.9">
      <c r="A30" s="92" t="s">
        <v>56</v>
      </c>
      <c r="B30" s="93" t="s">
        <v>18</v>
      </c>
      <c r="C30" s="94">
        <v>96545</v>
      </c>
      <c r="D30" s="95" t="s">
        <v>81</v>
      </c>
      <c r="E30" s="93" t="s">
        <v>76</v>
      </c>
      <c r="F30" s="96">
        <v>253.79</v>
      </c>
      <c r="G30" s="97">
        <v>10.15</v>
      </c>
      <c r="H30" s="97">
        <v>12.58</v>
      </c>
      <c r="I30" s="98">
        <v>3192.68</v>
      </c>
      <c r="J30" s="99">
        <f t="shared" si="25"/>
        <v>10</v>
      </c>
      <c r="K30" s="99">
        <f t="shared" si="26"/>
        <v>12.4</v>
      </c>
      <c r="L30" s="99">
        <f t="shared" si="27"/>
        <v>3147</v>
      </c>
      <c r="M30" s="100">
        <f t="shared" si="31"/>
        <v>-1.4778325123152691E-2</v>
      </c>
      <c r="N30" s="101">
        <v>10</v>
      </c>
      <c r="O30" s="102">
        <f t="shared" si="29"/>
        <v>12.4</v>
      </c>
      <c r="P30" s="103">
        <f t="shared" si="32"/>
        <v>3147</v>
      </c>
      <c r="Q30" s="50">
        <f t="shared" si="33"/>
        <v>-1.4307728929927155E-2</v>
      </c>
      <c r="R30" s="51">
        <f t="shared" si="34"/>
        <v>0</v>
      </c>
    </row>
    <row r="31" spans="1:18" ht="123" x14ac:dyDescent="0.9">
      <c r="A31" s="92" t="s">
        <v>57</v>
      </c>
      <c r="B31" s="93" t="s">
        <v>18</v>
      </c>
      <c r="C31" s="94">
        <v>96543</v>
      </c>
      <c r="D31" s="95" t="s">
        <v>82</v>
      </c>
      <c r="E31" s="93" t="s">
        <v>76</v>
      </c>
      <c r="F31" s="96">
        <v>118.71</v>
      </c>
      <c r="G31" s="97">
        <v>13.06</v>
      </c>
      <c r="H31" s="97">
        <v>16.190000000000001</v>
      </c>
      <c r="I31" s="98">
        <v>1921.91</v>
      </c>
      <c r="J31" s="99">
        <f t="shared" si="25"/>
        <v>12.86</v>
      </c>
      <c r="K31" s="99">
        <f t="shared" si="26"/>
        <v>15.94</v>
      </c>
      <c r="L31" s="99">
        <f t="shared" si="27"/>
        <v>1892.24</v>
      </c>
      <c r="M31" s="100">
        <f t="shared" si="31"/>
        <v>-1.5313935681470214E-2</v>
      </c>
      <c r="N31" s="101">
        <v>12.86</v>
      </c>
      <c r="O31" s="102">
        <f t="shared" si="29"/>
        <v>15.94</v>
      </c>
      <c r="P31" s="103">
        <f t="shared" si="32"/>
        <v>1892.24</v>
      </c>
      <c r="Q31" s="50">
        <f t="shared" si="33"/>
        <v>-1.5437767637402455E-2</v>
      </c>
      <c r="R31" s="51">
        <f t="shared" si="34"/>
        <v>0</v>
      </c>
    </row>
    <row r="32" spans="1:18" ht="184.5" x14ac:dyDescent="0.9">
      <c r="A32" s="92" t="s">
        <v>58</v>
      </c>
      <c r="B32" s="93" t="s">
        <v>18</v>
      </c>
      <c r="C32" s="94">
        <v>96557</v>
      </c>
      <c r="D32" s="95" t="s">
        <v>83</v>
      </c>
      <c r="E32" s="93" t="s">
        <v>22</v>
      </c>
      <c r="F32" s="96">
        <v>7.71</v>
      </c>
      <c r="G32" s="97">
        <v>350.06</v>
      </c>
      <c r="H32" s="97">
        <v>433.9</v>
      </c>
      <c r="I32" s="98">
        <v>3345.37</v>
      </c>
      <c r="J32" s="99">
        <f t="shared" si="25"/>
        <v>344.81</v>
      </c>
      <c r="K32" s="99">
        <f t="shared" si="26"/>
        <v>427.39</v>
      </c>
      <c r="L32" s="99">
        <f t="shared" si="27"/>
        <v>3295.18</v>
      </c>
      <c r="M32" s="100">
        <f t="shared" si="31"/>
        <v>-1.4997429012169383E-2</v>
      </c>
      <c r="N32" s="101">
        <v>344.81</v>
      </c>
      <c r="O32" s="102">
        <f t="shared" si="29"/>
        <v>427.39</v>
      </c>
      <c r="P32" s="103">
        <f t="shared" si="32"/>
        <v>3295.18</v>
      </c>
      <c r="Q32" s="50">
        <f t="shared" si="33"/>
        <v>-1.500282479964854E-2</v>
      </c>
      <c r="R32" s="51">
        <f t="shared" si="34"/>
        <v>0</v>
      </c>
    </row>
    <row r="33" spans="1:18" ht="246" x14ac:dyDescent="0.9">
      <c r="A33" s="92" t="s">
        <v>59</v>
      </c>
      <c r="B33" s="93" t="s">
        <v>18</v>
      </c>
      <c r="C33" s="94" t="s">
        <v>73</v>
      </c>
      <c r="D33" s="95" t="s">
        <v>84</v>
      </c>
      <c r="E33" s="93" t="s">
        <v>21</v>
      </c>
      <c r="F33" s="96">
        <v>25.7</v>
      </c>
      <c r="G33" s="97">
        <v>75.78</v>
      </c>
      <c r="H33" s="97">
        <v>93.93</v>
      </c>
      <c r="I33" s="98">
        <v>2414</v>
      </c>
      <c r="J33" s="99">
        <f t="shared" si="25"/>
        <v>74.64</v>
      </c>
      <c r="K33" s="99">
        <f t="shared" si="26"/>
        <v>92.52</v>
      </c>
      <c r="L33" s="99">
        <f t="shared" si="27"/>
        <v>2377.7600000000002</v>
      </c>
      <c r="M33" s="100">
        <f t="shared" si="31"/>
        <v>-1.50435471100554E-2</v>
      </c>
      <c r="N33" s="101">
        <v>74.64</v>
      </c>
      <c r="O33" s="102">
        <f t="shared" si="29"/>
        <v>92.52</v>
      </c>
      <c r="P33" s="103">
        <f t="shared" si="32"/>
        <v>2377.7600000000002</v>
      </c>
      <c r="Q33" s="50">
        <f t="shared" si="33"/>
        <v>-1.5012427506213677E-2</v>
      </c>
      <c r="R33" s="51">
        <f t="shared" si="34"/>
        <v>0</v>
      </c>
    </row>
    <row r="34" spans="1:18" ht="307.5" x14ac:dyDescent="0.9">
      <c r="A34" s="92" t="s">
        <v>60</v>
      </c>
      <c r="B34" s="93" t="s">
        <v>18</v>
      </c>
      <c r="C34" s="94">
        <v>87495</v>
      </c>
      <c r="D34" s="95" t="s">
        <v>85</v>
      </c>
      <c r="E34" s="93" t="s">
        <v>21</v>
      </c>
      <c r="F34" s="96">
        <v>137.22</v>
      </c>
      <c r="G34" s="97">
        <v>74.010000000000005</v>
      </c>
      <c r="H34" s="97">
        <v>91.74</v>
      </c>
      <c r="I34" s="98">
        <v>12588.56</v>
      </c>
      <c r="J34" s="99">
        <f t="shared" si="25"/>
        <v>72.900000000000006</v>
      </c>
      <c r="K34" s="99">
        <f t="shared" si="26"/>
        <v>90.36</v>
      </c>
      <c r="L34" s="99">
        <f t="shared" si="27"/>
        <v>12399.2</v>
      </c>
      <c r="M34" s="100">
        <f t="shared" si="31"/>
        <v>-1.4997973246858476E-2</v>
      </c>
      <c r="N34" s="101">
        <v>72.900000000000006</v>
      </c>
      <c r="O34" s="102">
        <f t="shared" si="29"/>
        <v>90.36</v>
      </c>
      <c r="P34" s="103">
        <f t="shared" si="32"/>
        <v>12399.2</v>
      </c>
      <c r="Q34" s="50">
        <f t="shared" si="33"/>
        <v>-1.5042228817275238E-2</v>
      </c>
      <c r="R34" s="51">
        <f t="shared" si="34"/>
        <v>0</v>
      </c>
    </row>
    <row r="35" spans="1:18" ht="184.5" x14ac:dyDescent="0.9">
      <c r="A35" s="92" t="s">
        <v>61</v>
      </c>
      <c r="B35" s="93" t="s">
        <v>18</v>
      </c>
      <c r="C35" s="94">
        <v>96436</v>
      </c>
      <c r="D35" s="95" t="s">
        <v>86</v>
      </c>
      <c r="E35" s="93" t="s">
        <v>21</v>
      </c>
      <c r="F35" s="96">
        <v>47.23</v>
      </c>
      <c r="G35" s="97">
        <v>253.84</v>
      </c>
      <c r="H35" s="97">
        <v>314.63</v>
      </c>
      <c r="I35" s="98">
        <v>14859.97</v>
      </c>
      <c r="J35" s="99">
        <f t="shared" si="25"/>
        <v>250.03</v>
      </c>
      <c r="K35" s="99">
        <f t="shared" si="26"/>
        <v>309.91000000000003</v>
      </c>
      <c r="L35" s="99">
        <f t="shared" si="27"/>
        <v>14637.05</v>
      </c>
      <c r="M35" s="100">
        <f t="shared" si="31"/>
        <v>-1.5009454774661202E-2</v>
      </c>
      <c r="N35" s="101">
        <v>250.03</v>
      </c>
      <c r="O35" s="102">
        <f t="shared" si="29"/>
        <v>309.91000000000003</v>
      </c>
      <c r="P35" s="103">
        <f t="shared" si="32"/>
        <v>14637.05</v>
      </c>
      <c r="Q35" s="50">
        <f t="shared" si="33"/>
        <v>-1.5001376180436399E-2</v>
      </c>
      <c r="R35" s="51">
        <f t="shared" si="34"/>
        <v>0</v>
      </c>
    </row>
    <row r="36" spans="1:18" ht="184.5" x14ac:dyDescent="0.9">
      <c r="A36" s="92" t="s">
        <v>62</v>
      </c>
      <c r="B36" s="93" t="s">
        <v>18</v>
      </c>
      <c r="C36" s="94" t="s">
        <v>74</v>
      </c>
      <c r="D36" s="95" t="s">
        <v>87</v>
      </c>
      <c r="E36" s="93" t="s">
        <v>21</v>
      </c>
      <c r="F36" s="96">
        <v>49.29</v>
      </c>
      <c r="G36" s="97">
        <v>188.06</v>
      </c>
      <c r="H36" s="97">
        <v>233.1</v>
      </c>
      <c r="I36" s="98">
        <v>11489.5</v>
      </c>
      <c r="J36" s="99">
        <f t="shared" si="25"/>
        <v>185.24</v>
      </c>
      <c r="K36" s="99">
        <f t="shared" si="26"/>
        <v>229.6</v>
      </c>
      <c r="L36" s="99">
        <f t="shared" si="27"/>
        <v>11316.98</v>
      </c>
      <c r="M36" s="100">
        <f t="shared" si="31"/>
        <v>-1.4995214293310632E-2</v>
      </c>
      <c r="N36" s="101">
        <v>185.24</v>
      </c>
      <c r="O36" s="102">
        <f t="shared" si="29"/>
        <v>229.6</v>
      </c>
      <c r="P36" s="103">
        <f t="shared" si="32"/>
        <v>11316.98</v>
      </c>
      <c r="Q36" s="50">
        <f t="shared" si="33"/>
        <v>-1.5015448888115235E-2</v>
      </c>
      <c r="R36" s="51">
        <f t="shared" si="34"/>
        <v>0</v>
      </c>
    </row>
    <row r="37" spans="1:18" ht="184.5" x14ac:dyDescent="0.9">
      <c r="A37" s="92" t="s">
        <v>63</v>
      </c>
      <c r="B37" s="93" t="s">
        <v>18</v>
      </c>
      <c r="C37" s="94">
        <v>72119</v>
      </c>
      <c r="D37" s="95" t="s">
        <v>88</v>
      </c>
      <c r="E37" s="93" t="s">
        <v>21</v>
      </c>
      <c r="F37" s="96">
        <v>56.65</v>
      </c>
      <c r="G37" s="97">
        <v>223.44</v>
      </c>
      <c r="H37" s="97">
        <v>276.95</v>
      </c>
      <c r="I37" s="98">
        <v>15689.22</v>
      </c>
      <c r="J37" s="99">
        <f t="shared" si="25"/>
        <v>220.09</v>
      </c>
      <c r="K37" s="99">
        <f t="shared" si="26"/>
        <v>272.8</v>
      </c>
      <c r="L37" s="99">
        <f t="shared" si="27"/>
        <v>15454.12</v>
      </c>
      <c r="M37" s="100">
        <f t="shared" si="31"/>
        <v>-1.499283924095951E-2</v>
      </c>
      <c r="N37" s="101">
        <v>220.09</v>
      </c>
      <c r="O37" s="102">
        <f t="shared" si="29"/>
        <v>272.8</v>
      </c>
      <c r="P37" s="103">
        <f t="shared" si="32"/>
        <v>15454.12</v>
      </c>
      <c r="Q37" s="50">
        <f t="shared" si="33"/>
        <v>-1.4984811227071737E-2</v>
      </c>
      <c r="R37" s="51">
        <f t="shared" si="34"/>
        <v>0</v>
      </c>
    </row>
    <row r="38" spans="1:18" ht="184.5" x14ac:dyDescent="0.9">
      <c r="A38" s="92" t="s">
        <v>64</v>
      </c>
      <c r="B38" s="93" t="s">
        <v>18</v>
      </c>
      <c r="C38" s="94">
        <v>73631</v>
      </c>
      <c r="D38" s="95" t="s">
        <v>89</v>
      </c>
      <c r="E38" s="93" t="s">
        <v>21</v>
      </c>
      <c r="F38" s="96">
        <v>56.65</v>
      </c>
      <c r="G38" s="97">
        <v>362.12</v>
      </c>
      <c r="H38" s="97">
        <v>448.85</v>
      </c>
      <c r="I38" s="98">
        <v>25427.35</v>
      </c>
      <c r="J38" s="99">
        <f t="shared" si="25"/>
        <v>356.69</v>
      </c>
      <c r="K38" s="99">
        <f t="shared" si="26"/>
        <v>442.12</v>
      </c>
      <c r="L38" s="99">
        <f t="shared" si="27"/>
        <v>25046.1</v>
      </c>
      <c r="M38" s="100">
        <f t="shared" si="31"/>
        <v>-1.4995029272064531E-2</v>
      </c>
      <c r="N38" s="101">
        <v>356.69</v>
      </c>
      <c r="O38" s="102">
        <f t="shared" si="29"/>
        <v>442.12</v>
      </c>
      <c r="P38" s="103">
        <f t="shared" si="32"/>
        <v>25046.1</v>
      </c>
      <c r="Q38" s="50">
        <f t="shared" si="33"/>
        <v>-1.4993697730986466E-2</v>
      </c>
      <c r="R38" s="51">
        <f t="shared" si="34"/>
        <v>0</v>
      </c>
    </row>
    <row r="39" spans="1:18" ht="184.5" x14ac:dyDescent="0.9">
      <c r="A39" s="92" t="s">
        <v>65</v>
      </c>
      <c r="B39" s="93" t="s">
        <v>18</v>
      </c>
      <c r="C39" s="94" t="s">
        <v>75</v>
      </c>
      <c r="D39" s="95" t="s">
        <v>90</v>
      </c>
      <c r="E39" s="93" t="s">
        <v>0</v>
      </c>
      <c r="F39" s="96">
        <v>91.14</v>
      </c>
      <c r="G39" s="97">
        <v>80.56</v>
      </c>
      <c r="H39" s="97">
        <v>99.85</v>
      </c>
      <c r="I39" s="98">
        <v>9100.33</v>
      </c>
      <c r="J39" s="99">
        <f t="shared" si="25"/>
        <v>79.349999999999994</v>
      </c>
      <c r="K39" s="99">
        <f t="shared" si="26"/>
        <v>98.35</v>
      </c>
      <c r="L39" s="99">
        <f t="shared" si="27"/>
        <v>8963.6200000000008</v>
      </c>
      <c r="M39" s="100">
        <f t="shared" si="31"/>
        <v>-1.5019860973187749E-2</v>
      </c>
      <c r="N39" s="101">
        <v>79.349999999999994</v>
      </c>
      <c r="O39" s="102">
        <f t="shared" si="29"/>
        <v>98.35</v>
      </c>
      <c r="P39" s="103">
        <f t="shared" si="32"/>
        <v>8963.6200000000008</v>
      </c>
      <c r="Q39" s="50">
        <f t="shared" si="33"/>
        <v>-1.5022532149932877E-2</v>
      </c>
      <c r="R39" s="51">
        <f t="shared" si="34"/>
        <v>0</v>
      </c>
    </row>
    <row r="40" spans="1:18" ht="184.5" x14ac:dyDescent="0.9">
      <c r="A40" s="92" t="s">
        <v>66</v>
      </c>
      <c r="B40" s="93" t="s">
        <v>18</v>
      </c>
      <c r="C40" s="94">
        <v>34713</v>
      </c>
      <c r="D40" s="95" t="s">
        <v>91</v>
      </c>
      <c r="E40" s="93" t="s">
        <v>21</v>
      </c>
      <c r="F40" s="96">
        <v>3.78</v>
      </c>
      <c r="G40" s="97">
        <v>255.95</v>
      </c>
      <c r="H40" s="97">
        <v>317.25</v>
      </c>
      <c r="I40" s="98">
        <v>1199.21</v>
      </c>
      <c r="J40" s="99">
        <f t="shared" si="25"/>
        <v>252.11</v>
      </c>
      <c r="K40" s="99">
        <f t="shared" si="26"/>
        <v>312.49</v>
      </c>
      <c r="L40" s="99">
        <f t="shared" si="27"/>
        <v>1181.21</v>
      </c>
      <c r="M40" s="100">
        <f t="shared" si="31"/>
        <v>-1.500293025981625E-2</v>
      </c>
      <c r="N40" s="101">
        <v>252.11</v>
      </c>
      <c r="O40" s="102">
        <f t="shared" si="29"/>
        <v>312.49</v>
      </c>
      <c r="P40" s="103">
        <f t="shared" si="32"/>
        <v>1181.21</v>
      </c>
      <c r="Q40" s="50">
        <f t="shared" si="33"/>
        <v>-1.5009881505324341E-2</v>
      </c>
      <c r="R40" s="51">
        <f t="shared" si="34"/>
        <v>0</v>
      </c>
    </row>
    <row r="41" spans="1:18" ht="246" x14ac:dyDescent="0.9">
      <c r="A41" s="92" t="s">
        <v>67</v>
      </c>
      <c r="B41" s="93" t="s">
        <v>18</v>
      </c>
      <c r="C41" s="94">
        <v>92783</v>
      </c>
      <c r="D41" s="95" t="s">
        <v>92</v>
      </c>
      <c r="E41" s="93" t="s">
        <v>76</v>
      </c>
      <c r="F41" s="96">
        <v>204.62</v>
      </c>
      <c r="G41" s="97">
        <v>6.5</v>
      </c>
      <c r="H41" s="97">
        <v>8.06</v>
      </c>
      <c r="I41" s="98">
        <v>1649.24</v>
      </c>
      <c r="J41" s="99">
        <f t="shared" si="25"/>
        <v>6.4</v>
      </c>
      <c r="K41" s="99">
        <f t="shared" si="26"/>
        <v>7.93</v>
      </c>
      <c r="L41" s="99">
        <f t="shared" si="27"/>
        <v>1622.64</v>
      </c>
      <c r="M41" s="100">
        <f t="shared" si="31"/>
        <v>-1.538461538461533E-2</v>
      </c>
      <c r="N41" s="101">
        <v>6.4</v>
      </c>
      <c r="O41" s="102">
        <f t="shared" si="29"/>
        <v>7.93</v>
      </c>
      <c r="P41" s="103">
        <f t="shared" si="32"/>
        <v>1622.64</v>
      </c>
      <c r="Q41" s="50">
        <f t="shared" si="33"/>
        <v>-1.612864107103873E-2</v>
      </c>
      <c r="R41" s="51">
        <f t="shared" si="34"/>
        <v>0</v>
      </c>
    </row>
    <row r="42" spans="1:18" ht="184.5" x14ac:dyDescent="0.9">
      <c r="A42" s="92" t="s">
        <v>68</v>
      </c>
      <c r="B42" s="93" t="s">
        <v>18</v>
      </c>
      <c r="C42" s="94">
        <v>98680</v>
      </c>
      <c r="D42" s="95" t="s">
        <v>93</v>
      </c>
      <c r="E42" s="93" t="s">
        <v>21</v>
      </c>
      <c r="F42" s="96">
        <v>204.62</v>
      </c>
      <c r="G42" s="97">
        <v>32.97</v>
      </c>
      <c r="H42" s="97">
        <v>40.869999999999997</v>
      </c>
      <c r="I42" s="98">
        <v>8362.82</v>
      </c>
      <c r="J42" s="99">
        <f t="shared" si="25"/>
        <v>32.479999999999997</v>
      </c>
      <c r="K42" s="99">
        <f t="shared" si="26"/>
        <v>40.26</v>
      </c>
      <c r="L42" s="99">
        <f t="shared" si="27"/>
        <v>8238</v>
      </c>
      <c r="M42" s="100">
        <f t="shared" si="31"/>
        <v>-1.4861995753715607E-2</v>
      </c>
      <c r="N42" s="101">
        <v>32.479999999999997</v>
      </c>
      <c r="O42" s="102">
        <f t="shared" si="29"/>
        <v>40.26</v>
      </c>
      <c r="P42" s="103">
        <f t="shared" si="32"/>
        <v>8238</v>
      </c>
      <c r="Q42" s="50">
        <f t="shared" si="33"/>
        <v>-1.4925587301890975E-2</v>
      </c>
      <c r="R42" s="51">
        <f t="shared" si="34"/>
        <v>0</v>
      </c>
    </row>
    <row r="43" spans="1:18" ht="246" x14ac:dyDescent="0.9">
      <c r="A43" s="92" t="s">
        <v>69</v>
      </c>
      <c r="B43" s="93" t="s">
        <v>18</v>
      </c>
      <c r="C43" s="94">
        <v>97605</v>
      </c>
      <c r="D43" s="95" t="s">
        <v>94</v>
      </c>
      <c r="E43" s="93" t="s">
        <v>13</v>
      </c>
      <c r="F43" s="96">
        <v>25</v>
      </c>
      <c r="G43" s="97">
        <v>67.72</v>
      </c>
      <c r="H43" s="97">
        <v>83.94</v>
      </c>
      <c r="I43" s="98">
        <v>2098.5</v>
      </c>
      <c r="J43" s="99">
        <f t="shared" si="25"/>
        <v>66.7</v>
      </c>
      <c r="K43" s="99">
        <f t="shared" si="26"/>
        <v>82.67</v>
      </c>
      <c r="L43" s="99">
        <f t="shared" si="27"/>
        <v>2066.75</v>
      </c>
      <c r="M43" s="100">
        <f t="shared" si="31"/>
        <v>-1.5062020082693417E-2</v>
      </c>
      <c r="N43" s="101">
        <v>66.7</v>
      </c>
      <c r="O43" s="102">
        <f t="shared" si="29"/>
        <v>82.67</v>
      </c>
      <c r="P43" s="103">
        <f t="shared" si="32"/>
        <v>2066.75</v>
      </c>
      <c r="Q43" s="50">
        <f t="shared" si="33"/>
        <v>-1.5129854658089137E-2</v>
      </c>
      <c r="R43" s="51">
        <f t="shared" si="34"/>
        <v>0</v>
      </c>
    </row>
    <row r="44" spans="1:18" ht="246" x14ac:dyDescent="0.9">
      <c r="A44" s="92" t="s">
        <v>70</v>
      </c>
      <c r="B44" s="93" t="s">
        <v>18</v>
      </c>
      <c r="C44" s="94">
        <v>97600</v>
      </c>
      <c r="D44" s="95" t="s">
        <v>95</v>
      </c>
      <c r="E44" s="93" t="s">
        <v>13</v>
      </c>
      <c r="F44" s="96">
        <v>14</v>
      </c>
      <c r="G44" s="97">
        <v>181.54</v>
      </c>
      <c r="H44" s="97">
        <v>225.02</v>
      </c>
      <c r="I44" s="98">
        <v>3150.28</v>
      </c>
      <c r="J44" s="99">
        <f t="shared" si="25"/>
        <v>178.82</v>
      </c>
      <c r="K44" s="99">
        <f t="shared" si="26"/>
        <v>221.65</v>
      </c>
      <c r="L44" s="99">
        <f t="shared" si="27"/>
        <v>3103.1</v>
      </c>
      <c r="M44" s="100">
        <f t="shared" ref="M44:M46" si="35">IF(J44=0," ",(J44/G44)-1)</f>
        <v>-1.498292387352651E-2</v>
      </c>
      <c r="N44" s="101">
        <v>178.82</v>
      </c>
      <c r="O44" s="102">
        <f t="shared" si="29"/>
        <v>221.65</v>
      </c>
      <c r="P44" s="103">
        <f t="shared" ref="P44:P46" si="36">ROUND((O44*F44),2)</f>
        <v>3103.1</v>
      </c>
      <c r="Q44" s="50">
        <f t="shared" ref="Q44:Q46" si="37">IF(P44=0," ",(P44/I44)-1)</f>
        <v>-1.4976446538085608E-2</v>
      </c>
      <c r="R44" s="51">
        <f t="shared" ref="R44:R47" si="38">IF(P44=0," ",IF($R$7="ME",(P44/L44)-1,IF($R$7="EPP",(P44/L44)-1," ")))</f>
        <v>0</v>
      </c>
    </row>
    <row r="45" spans="1:18" ht="184.5" x14ac:dyDescent="0.9">
      <c r="A45" s="92" t="s">
        <v>71</v>
      </c>
      <c r="B45" s="93" t="s">
        <v>18</v>
      </c>
      <c r="C45" s="94">
        <v>91925</v>
      </c>
      <c r="D45" s="95" t="s">
        <v>96</v>
      </c>
      <c r="E45" s="93" t="s">
        <v>0</v>
      </c>
      <c r="F45" s="96">
        <v>150</v>
      </c>
      <c r="G45" s="97">
        <v>2.4900000000000002</v>
      </c>
      <c r="H45" s="97">
        <v>3.09</v>
      </c>
      <c r="I45" s="98">
        <v>463.5</v>
      </c>
      <c r="J45" s="99">
        <f t="shared" si="25"/>
        <v>2.4500000000000002</v>
      </c>
      <c r="K45" s="99">
        <f t="shared" si="26"/>
        <v>3.04</v>
      </c>
      <c r="L45" s="99">
        <f t="shared" si="27"/>
        <v>456</v>
      </c>
      <c r="M45" s="100">
        <f t="shared" si="35"/>
        <v>-1.6064257028112428E-2</v>
      </c>
      <c r="N45" s="101">
        <v>2.4500000000000002</v>
      </c>
      <c r="O45" s="102">
        <f t="shared" si="29"/>
        <v>3.04</v>
      </c>
      <c r="P45" s="103">
        <f t="shared" si="36"/>
        <v>456</v>
      </c>
      <c r="Q45" s="50">
        <f t="shared" si="37"/>
        <v>-1.6181229773462813E-2</v>
      </c>
      <c r="R45" s="51">
        <f t="shared" si="38"/>
        <v>0</v>
      </c>
    </row>
    <row r="46" spans="1:18" ht="184.5" x14ac:dyDescent="0.9">
      <c r="A46" s="92" t="s">
        <v>72</v>
      </c>
      <c r="B46" s="93" t="s">
        <v>18</v>
      </c>
      <c r="C46" s="94">
        <v>91856</v>
      </c>
      <c r="D46" s="95" t="s">
        <v>97</v>
      </c>
      <c r="E46" s="93" t="s">
        <v>0</v>
      </c>
      <c r="F46" s="96">
        <v>150</v>
      </c>
      <c r="G46" s="97">
        <v>9.44</v>
      </c>
      <c r="H46" s="97">
        <v>11.7</v>
      </c>
      <c r="I46" s="98">
        <v>1755</v>
      </c>
      <c r="J46" s="99">
        <f t="shared" si="25"/>
        <v>9.3000000000000007</v>
      </c>
      <c r="K46" s="99">
        <f t="shared" si="26"/>
        <v>11.53</v>
      </c>
      <c r="L46" s="99">
        <f t="shared" si="27"/>
        <v>1729.5</v>
      </c>
      <c r="M46" s="100">
        <f t="shared" si="35"/>
        <v>-1.4830508474576121E-2</v>
      </c>
      <c r="N46" s="101">
        <v>9.3000000000000007</v>
      </c>
      <c r="O46" s="102">
        <f t="shared" si="29"/>
        <v>11.53</v>
      </c>
      <c r="P46" s="103">
        <f t="shared" si="36"/>
        <v>1729.5</v>
      </c>
      <c r="Q46" s="50">
        <f t="shared" si="37"/>
        <v>-1.4529914529914478E-2</v>
      </c>
      <c r="R46" s="51">
        <f t="shared" si="38"/>
        <v>0</v>
      </c>
    </row>
    <row r="47" spans="1:18" x14ac:dyDescent="0.9">
      <c r="A47" s="81" t="s">
        <v>98</v>
      </c>
      <c r="B47" s="82"/>
      <c r="C47" s="83"/>
      <c r="D47" s="84" t="s">
        <v>166</v>
      </c>
      <c r="E47" s="82" t="s">
        <v>19</v>
      </c>
      <c r="F47" s="85" t="s">
        <v>20</v>
      </c>
      <c r="G47" s="86"/>
      <c r="H47" s="86"/>
      <c r="I47" s="87">
        <f>SUM(I48:I51)</f>
        <v>4937.24</v>
      </c>
      <c r="J47" s="87"/>
      <c r="K47" s="87"/>
      <c r="L47" s="87">
        <f>SUM(L48:L51)</f>
        <v>4863.18</v>
      </c>
      <c r="M47" s="88"/>
      <c r="N47" s="87"/>
      <c r="O47" s="86"/>
      <c r="P47" s="87">
        <f>SUM(P48:P51)</f>
        <v>4863.18</v>
      </c>
      <c r="Q47" s="88"/>
      <c r="R47" s="89">
        <f t="shared" si="38"/>
        <v>0</v>
      </c>
    </row>
    <row r="48" spans="1:18" ht="307.5" x14ac:dyDescent="0.9">
      <c r="A48" s="92" t="s">
        <v>99</v>
      </c>
      <c r="B48" s="93" t="s">
        <v>18</v>
      </c>
      <c r="C48" s="94">
        <v>87495</v>
      </c>
      <c r="D48" s="95" t="s">
        <v>85</v>
      </c>
      <c r="E48" s="93" t="s">
        <v>21</v>
      </c>
      <c r="F48" s="96">
        <v>9.36</v>
      </c>
      <c r="G48" s="97">
        <v>74.010000000000005</v>
      </c>
      <c r="H48" s="97">
        <v>91.74</v>
      </c>
      <c r="I48" s="98">
        <v>858.69</v>
      </c>
      <c r="J48" s="99">
        <f t="shared" ref="J48:J51" si="39">MIN(N48)</f>
        <v>72.900000000000006</v>
      </c>
      <c r="K48" s="99">
        <f t="shared" ref="K48:K51" si="40">MIN(O48)</f>
        <v>90.36</v>
      </c>
      <c r="L48" s="99">
        <f t="shared" ref="L48:L51" si="41">MIN(P48)</f>
        <v>845.77</v>
      </c>
      <c r="M48" s="100">
        <f t="shared" ref="M48" si="42">IF(J48=0," ",(J48/G48)-1)</f>
        <v>-1.4997973246858476E-2</v>
      </c>
      <c r="N48" s="101">
        <v>72.900000000000006</v>
      </c>
      <c r="O48" s="102">
        <f t="shared" ref="O48:O51" si="43">ROUND((N48*23.95%+N48),2)</f>
        <v>90.36</v>
      </c>
      <c r="P48" s="103">
        <f>ROUND((O48*F48),2)</f>
        <v>845.77</v>
      </c>
      <c r="Q48" s="50">
        <f t="shared" ref="Q48:Q49" si="44">IF(P48=0," ",(P48/I48)-1)</f>
        <v>-1.5046174987481065E-2</v>
      </c>
      <c r="R48" s="51">
        <f>IF(P48=0," ",IF($R$7="ME",(P48/L48)-1,IF($R$7="EPP",(P48/L48)-1," ")))</f>
        <v>0</v>
      </c>
    </row>
    <row r="49" spans="1:18" ht="246" x14ac:dyDescent="0.9">
      <c r="A49" s="92" t="s">
        <v>100</v>
      </c>
      <c r="B49" s="93" t="s">
        <v>18</v>
      </c>
      <c r="C49" s="94" t="s">
        <v>167</v>
      </c>
      <c r="D49" s="95" t="s">
        <v>84</v>
      </c>
      <c r="E49" s="93" t="s">
        <v>21</v>
      </c>
      <c r="F49" s="96">
        <v>8.2799999999999994</v>
      </c>
      <c r="G49" s="97">
        <v>75.78</v>
      </c>
      <c r="H49" s="97">
        <v>93.93</v>
      </c>
      <c r="I49" s="98">
        <v>777.74</v>
      </c>
      <c r="J49" s="99">
        <f t="shared" si="39"/>
        <v>74.64</v>
      </c>
      <c r="K49" s="99">
        <f t="shared" si="40"/>
        <v>92.52</v>
      </c>
      <c r="L49" s="99">
        <f t="shared" si="41"/>
        <v>766.07</v>
      </c>
      <c r="M49" s="100">
        <f>IF(J49=0," ",(J49/G49)-1)</f>
        <v>-1.50435471100554E-2</v>
      </c>
      <c r="N49" s="101">
        <v>74.64</v>
      </c>
      <c r="O49" s="102">
        <f t="shared" si="43"/>
        <v>92.52</v>
      </c>
      <c r="P49" s="103">
        <f t="shared" ref="P49" si="45">ROUND((O49*F49),2)</f>
        <v>766.07</v>
      </c>
      <c r="Q49" s="50">
        <f t="shared" si="44"/>
        <v>-1.500501452927705E-2</v>
      </c>
      <c r="R49" s="51">
        <f t="shared" ref="R49" si="46">IF(P49=0," ",IF($R$7="ME",(P49/L49)-1,IF($R$7="EPP",(P49/L49)-1," ")))</f>
        <v>0</v>
      </c>
    </row>
    <row r="50" spans="1:18" ht="184.5" x14ac:dyDescent="0.9">
      <c r="A50" s="92" t="s">
        <v>101</v>
      </c>
      <c r="B50" s="93" t="s">
        <v>18</v>
      </c>
      <c r="C50" s="94">
        <v>98680</v>
      </c>
      <c r="D50" s="95" t="s">
        <v>93</v>
      </c>
      <c r="E50" s="93" t="s">
        <v>21</v>
      </c>
      <c r="F50" s="96">
        <v>8.2799999999999994</v>
      </c>
      <c r="G50" s="97">
        <v>32.97</v>
      </c>
      <c r="H50" s="97">
        <v>40.869999999999997</v>
      </c>
      <c r="I50" s="98">
        <v>338.4</v>
      </c>
      <c r="J50" s="99">
        <f t="shared" si="39"/>
        <v>32.479999999999997</v>
      </c>
      <c r="K50" s="99">
        <f t="shared" si="40"/>
        <v>40.26</v>
      </c>
      <c r="L50" s="99">
        <f t="shared" si="41"/>
        <v>333.35</v>
      </c>
      <c r="M50" s="100">
        <f t="shared" ref="M50:M51" si="47">IF(J50=0," ",(J50/G50)-1)</f>
        <v>-1.4861995753715607E-2</v>
      </c>
      <c r="N50" s="101">
        <v>32.479999999999997</v>
      </c>
      <c r="O50" s="102">
        <f t="shared" si="43"/>
        <v>40.26</v>
      </c>
      <c r="P50" s="103">
        <f t="shared" ref="P50:P51" si="48">ROUND((O50*F50),2)</f>
        <v>333.35</v>
      </c>
      <c r="Q50" s="50">
        <f t="shared" ref="Q50:Q51" si="49">IF(P50=0," ",(P50/I50)-1)</f>
        <v>-1.4923167848699626E-2</v>
      </c>
      <c r="R50" s="51">
        <f t="shared" ref="R50:R52" si="50">IF(P50=0," ",IF($R$7="ME",(P50/L50)-1,IF($R$7="EPP",(P50/L50)-1," ")))</f>
        <v>0</v>
      </c>
    </row>
    <row r="51" spans="1:18" x14ac:dyDescent="0.9">
      <c r="A51" s="92" t="s">
        <v>102</v>
      </c>
      <c r="B51" s="93" t="s">
        <v>18</v>
      </c>
      <c r="C51" s="94">
        <v>73631</v>
      </c>
      <c r="D51" s="95" t="s">
        <v>89</v>
      </c>
      <c r="E51" s="93" t="s">
        <v>21</v>
      </c>
      <c r="F51" s="96">
        <v>6.6</v>
      </c>
      <c r="G51" s="97">
        <v>362.12</v>
      </c>
      <c r="H51" s="97">
        <v>448.85</v>
      </c>
      <c r="I51" s="98">
        <v>2962.41</v>
      </c>
      <c r="J51" s="99">
        <f t="shared" si="39"/>
        <v>356.69</v>
      </c>
      <c r="K51" s="99">
        <f t="shared" si="40"/>
        <v>442.12</v>
      </c>
      <c r="L51" s="99">
        <f t="shared" si="41"/>
        <v>2917.99</v>
      </c>
      <c r="M51" s="100">
        <f t="shared" si="47"/>
        <v>-1.4995029272064531E-2</v>
      </c>
      <c r="N51" s="101">
        <v>356.69</v>
      </c>
      <c r="O51" s="102">
        <f t="shared" si="43"/>
        <v>442.12</v>
      </c>
      <c r="P51" s="103">
        <f t="shared" si="48"/>
        <v>2917.99</v>
      </c>
      <c r="Q51" s="50">
        <f t="shared" si="49"/>
        <v>-1.499454835758729E-2</v>
      </c>
      <c r="R51" s="51">
        <f t="shared" si="50"/>
        <v>0</v>
      </c>
    </row>
    <row r="52" spans="1:18" x14ac:dyDescent="0.9">
      <c r="A52" s="81" t="s">
        <v>103</v>
      </c>
      <c r="B52" s="82"/>
      <c r="C52" s="83"/>
      <c r="D52" s="84" t="s">
        <v>168</v>
      </c>
      <c r="E52" s="82" t="s">
        <v>19</v>
      </c>
      <c r="F52" s="85" t="s">
        <v>20</v>
      </c>
      <c r="G52" s="86"/>
      <c r="H52" s="86"/>
      <c r="I52" s="87">
        <f>SUM(I53:I54)</f>
        <v>3489.18</v>
      </c>
      <c r="J52" s="87"/>
      <c r="K52" s="87"/>
      <c r="L52" s="87">
        <f>SUM(L53:L54)</f>
        <v>3436.5299999999997</v>
      </c>
      <c r="M52" s="88"/>
      <c r="N52" s="87"/>
      <c r="O52" s="86"/>
      <c r="P52" s="87">
        <f>SUM(P53:P54)</f>
        <v>3436.5299999999997</v>
      </c>
      <c r="Q52" s="88"/>
      <c r="R52" s="89">
        <f t="shared" si="50"/>
        <v>0</v>
      </c>
    </row>
    <row r="53" spans="1:18" ht="123" x14ac:dyDescent="0.9">
      <c r="A53" s="92" t="s">
        <v>104</v>
      </c>
      <c r="B53" s="93" t="s">
        <v>18</v>
      </c>
      <c r="C53" s="94">
        <v>88489</v>
      </c>
      <c r="D53" s="95" t="s">
        <v>169</v>
      </c>
      <c r="E53" s="93" t="s">
        <v>21</v>
      </c>
      <c r="F53" s="96">
        <v>194.04</v>
      </c>
      <c r="G53" s="97">
        <v>11.77</v>
      </c>
      <c r="H53" s="97">
        <v>14.59</v>
      </c>
      <c r="I53" s="98">
        <v>2831.04</v>
      </c>
      <c r="J53" s="99">
        <f t="shared" ref="J53:J54" si="51">MIN(N53)</f>
        <v>11.59</v>
      </c>
      <c r="K53" s="99">
        <f t="shared" ref="K53:K54" si="52">MIN(O53)</f>
        <v>14.37</v>
      </c>
      <c r="L53" s="99">
        <f t="shared" ref="L53:L54" si="53">MIN(P53)</f>
        <v>2788.35</v>
      </c>
      <c r="M53" s="100">
        <f t="shared" ref="M53" si="54">IF(J53=0," ",(J53/G53)-1)</f>
        <v>-1.5293118096856406E-2</v>
      </c>
      <c r="N53" s="101">
        <v>11.59</v>
      </c>
      <c r="O53" s="102">
        <f t="shared" ref="O53:O54" si="55">ROUND((N53*23.95%+N53),2)</f>
        <v>14.37</v>
      </c>
      <c r="P53" s="103">
        <f>ROUND((O53*F53),2)</f>
        <v>2788.35</v>
      </c>
      <c r="Q53" s="50">
        <f t="shared" ref="Q53:Q54" si="56">IF(P53=0," ",(P53/I53)-1)</f>
        <v>-1.507926415734151E-2</v>
      </c>
      <c r="R53" s="51">
        <f>IF(P53=0," ",IF($R$7="ME",(P53/L53)-1,IF($R$7="EPP",(P53/L53)-1," ")))</f>
        <v>0</v>
      </c>
    </row>
    <row r="54" spans="1:18" x14ac:dyDescent="0.9">
      <c r="A54" s="92" t="s">
        <v>105</v>
      </c>
      <c r="B54" s="93" t="s">
        <v>18</v>
      </c>
      <c r="C54" s="94">
        <v>84645</v>
      </c>
      <c r="D54" s="95" t="s">
        <v>170</v>
      </c>
      <c r="E54" s="93" t="s">
        <v>21</v>
      </c>
      <c r="F54" s="96">
        <v>26.94</v>
      </c>
      <c r="G54" s="97">
        <v>19.71</v>
      </c>
      <c r="H54" s="97">
        <v>24.43</v>
      </c>
      <c r="I54" s="98">
        <v>658.14</v>
      </c>
      <c r="J54" s="99">
        <f t="shared" si="51"/>
        <v>19.41</v>
      </c>
      <c r="K54" s="99">
        <f t="shared" si="52"/>
        <v>24.06</v>
      </c>
      <c r="L54" s="99">
        <f t="shared" si="53"/>
        <v>648.17999999999995</v>
      </c>
      <c r="M54" s="100">
        <f>IF(J54=0," ",(J54/G54)-1)</f>
        <v>-1.5220700152207001E-2</v>
      </c>
      <c r="N54" s="101">
        <v>19.41</v>
      </c>
      <c r="O54" s="102">
        <f t="shared" si="55"/>
        <v>24.06</v>
      </c>
      <c r="P54" s="103">
        <f t="shared" ref="P54" si="57">ROUND((O54*F54),2)</f>
        <v>648.17999999999995</v>
      </c>
      <c r="Q54" s="50">
        <f t="shared" si="56"/>
        <v>-1.5133558209499576E-2</v>
      </c>
      <c r="R54" s="51">
        <f t="shared" ref="R54" si="58">IF(P54=0," ",IF($R$7="ME",(P54/L54)-1,IF($R$7="EPP",(P54/L54)-1," ")))</f>
        <v>0</v>
      </c>
    </row>
    <row r="55" spans="1:18" x14ac:dyDescent="0.9">
      <c r="A55" s="81" t="s">
        <v>106</v>
      </c>
      <c r="B55" s="82"/>
      <c r="C55" s="83"/>
      <c r="D55" s="84" t="s">
        <v>171</v>
      </c>
      <c r="E55" s="82" t="s">
        <v>19</v>
      </c>
      <c r="F55" s="85" t="s">
        <v>20</v>
      </c>
      <c r="G55" s="86"/>
      <c r="H55" s="86"/>
      <c r="I55" s="87">
        <f>SUM(I56:I72)</f>
        <v>49542.87999999999</v>
      </c>
      <c r="J55" s="87"/>
      <c r="K55" s="87"/>
      <c r="L55" s="87">
        <f>SUM(L56:L72)</f>
        <v>48799.920000000013</v>
      </c>
      <c r="M55" s="88"/>
      <c r="N55" s="87"/>
      <c r="O55" s="86"/>
      <c r="P55" s="87">
        <f>SUM(P56:P72)</f>
        <v>48799.920000000013</v>
      </c>
      <c r="Q55" s="88"/>
      <c r="R55" s="89"/>
    </row>
    <row r="56" spans="1:18" ht="184.5" x14ac:dyDescent="0.9">
      <c r="A56" s="92" t="s">
        <v>107</v>
      </c>
      <c r="B56" s="112" t="s">
        <v>124</v>
      </c>
      <c r="C56" s="113" t="s">
        <v>125</v>
      </c>
      <c r="D56" s="114" t="s">
        <v>126</v>
      </c>
      <c r="E56" s="115" t="s">
        <v>13</v>
      </c>
      <c r="F56" s="116">
        <v>1</v>
      </c>
      <c r="G56" s="97">
        <v>5200</v>
      </c>
      <c r="H56" s="97">
        <v>6445.4</v>
      </c>
      <c r="I56" s="97">
        <v>6445.4</v>
      </c>
      <c r="J56" s="99">
        <f t="shared" ref="J56:J72" si="59">MIN(N56)</f>
        <v>5122</v>
      </c>
      <c r="K56" s="99">
        <f t="shared" ref="K56:K72" si="60">MIN(O56)</f>
        <v>6348.72</v>
      </c>
      <c r="L56" s="99">
        <f t="shared" ref="L56:L72" si="61">MIN(P56)</f>
        <v>6348.72</v>
      </c>
      <c r="M56" s="100">
        <f t="shared" ref="M56" si="62">IF(J56=0," ",(J56/G56)-1)</f>
        <v>-1.5000000000000013E-2</v>
      </c>
      <c r="N56" s="101">
        <v>5122</v>
      </c>
      <c r="O56" s="102">
        <f t="shared" ref="O56:O72" si="63">ROUND((N56*23.95%+N56),2)</f>
        <v>6348.72</v>
      </c>
      <c r="P56" s="103">
        <f>ROUND((O56*F56),2)</f>
        <v>6348.72</v>
      </c>
      <c r="Q56" s="50">
        <f t="shared" ref="Q56" si="64">IF(P56=0," ",(P56/I56)-1)</f>
        <v>-1.4999844850591026E-2</v>
      </c>
      <c r="R56" s="51">
        <f>IF(P56=0," ",IF($R$7="ME",(P56/L56)-1,IF($R$7="EPP",(P56/L56)-1," ")))</f>
        <v>0</v>
      </c>
    </row>
    <row r="57" spans="1:18" ht="184.5" x14ac:dyDescent="0.9">
      <c r="A57" s="92" t="s">
        <v>108</v>
      </c>
      <c r="B57" s="112" t="s">
        <v>124</v>
      </c>
      <c r="C57" s="113" t="s">
        <v>127</v>
      </c>
      <c r="D57" s="114" t="s">
        <v>128</v>
      </c>
      <c r="E57" s="115" t="s">
        <v>13</v>
      </c>
      <c r="F57" s="116">
        <v>2</v>
      </c>
      <c r="G57" s="97">
        <v>3300</v>
      </c>
      <c r="H57" s="97">
        <v>4090.35</v>
      </c>
      <c r="I57" s="97">
        <v>8180.7</v>
      </c>
      <c r="J57" s="99">
        <f t="shared" si="59"/>
        <v>3250.5</v>
      </c>
      <c r="K57" s="99">
        <f t="shared" si="60"/>
        <v>4028.99</v>
      </c>
      <c r="L57" s="99">
        <f t="shared" si="61"/>
        <v>8057.98</v>
      </c>
      <c r="M57" s="100">
        <f t="shared" ref="M57:M72" si="65">IF(J57=0," ",(J57/G57)-1)</f>
        <v>-1.5000000000000013E-2</v>
      </c>
      <c r="N57" s="101">
        <v>3250.5</v>
      </c>
      <c r="O57" s="102">
        <f t="shared" si="63"/>
        <v>4028.99</v>
      </c>
      <c r="P57" s="103">
        <f t="shared" ref="P57:P72" si="66">ROUND((O57*F57),2)</f>
        <v>8057.98</v>
      </c>
      <c r="Q57" s="50">
        <f t="shared" ref="Q57:Q72" si="67">IF(P57=0," ",(P57/I57)-1)</f>
        <v>-1.5001161269817986E-2</v>
      </c>
      <c r="R57" s="51">
        <f t="shared" ref="R57:R73" si="68">IF(P57=0," ",IF($R$7="ME",(P57/L57)-1,IF($R$7="EPP",(P57/L57)-1," ")))</f>
        <v>0</v>
      </c>
    </row>
    <row r="58" spans="1:18" ht="184.5" x14ac:dyDescent="0.9">
      <c r="A58" s="92" t="s">
        <v>109</v>
      </c>
      <c r="B58" s="112" t="s">
        <v>124</v>
      </c>
      <c r="C58" s="113" t="s">
        <v>129</v>
      </c>
      <c r="D58" s="114" t="s">
        <v>130</v>
      </c>
      <c r="E58" s="115" t="s">
        <v>13</v>
      </c>
      <c r="F58" s="116">
        <v>2</v>
      </c>
      <c r="G58" s="97">
        <v>2600</v>
      </c>
      <c r="H58" s="97">
        <v>3222.7</v>
      </c>
      <c r="I58" s="97">
        <v>6445.4</v>
      </c>
      <c r="J58" s="99">
        <f t="shared" si="59"/>
        <v>2561</v>
      </c>
      <c r="K58" s="99">
        <f t="shared" si="60"/>
        <v>3174.36</v>
      </c>
      <c r="L58" s="99">
        <f t="shared" si="61"/>
        <v>6348.72</v>
      </c>
      <c r="M58" s="100">
        <f t="shared" si="65"/>
        <v>-1.5000000000000013E-2</v>
      </c>
      <c r="N58" s="101">
        <v>2561</v>
      </c>
      <c r="O58" s="102">
        <f t="shared" si="63"/>
        <v>3174.36</v>
      </c>
      <c r="P58" s="103">
        <f t="shared" si="66"/>
        <v>6348.72</v>
      </c>
      <c r="Q58" s="50">
        <f t="shared" si="67"/>
        <v>-1.4999844850591026E-2</v>
      </c>
      <c r="R58" s="51">
        <f t="shared" si="68"/>
        <v>0</v>
      </c>
    </row>
    <row r="59" spans="1:18" ht="184.5" x14ac:dyDescent="0.9">
      <c r="A59" s="92" t="s">
        <v>110</v>
      </c>
      <c r="B59" s="112" t="s">
        <v>124</v>
      </c>
      <c r="C59" s="113" t="s">
        <v>131</v>
      </c>
      <c r="D59" s="114" t="s">
        <v>132</v>
      </c>
      <c r="E59" s="115" t="s">
        <v>13</v>
      </c>
      <c r="F59" s="116">
        <v>1</v>
      </c>
      <c r="G59" s="97">
        <v>2100</v>
      </c>
      <c r="H59" s="97">
        <v>2602.9499999999998</v>
      </c>
      <c r="I59" s="97">
        <v>2602.9499999999998</v>
      </c>
      <c r="J59" s="99">
        <f t="shared" si="59"/>
        <v>2068.5</v>
      </c>
      <c r="K59" s="99">
        <f t="shared" si="60"/>
        <v>2563.91</v>
      </c>
      <c r="L59" s="99">
        <f t="shared" si="61"/>
        <v>2563.91</v>
      </c>
      <c r="M59" s="100">
        <f t="shared" si="65"/>
        <v>-1.5000000000000013E-2</v>
      </c>
      <c r="N59" s="101">
        <v>2068.5</v>
      </c>
      <c r="O59" s="102">
        <f t="shared" si="63"/>
        <v>2563.91</v>
      </c>
      <c r="P59" s="103">
        <f t="shared" si="66"/>
        <v>2563.91</v>
      </c>
      <c r="Q59" s="50">
        <f t="shared" si="67"/>
        <v>-1.4998367237173182E-2</v>
      </c>
      <c r="R59" s="51">
        <f t="shared" si="68"/>
        <v>0</v>
      </c>
    </row>
    <row r="60" spans="1:18" ht="184.5" x14ac:dyDescent="0.9">
      <c r="A60" s="92" t="s">
        <v>111</v>
      </c>
      <c r="B60" s="112" t="s">
        <v>124</v>
      </c>
      <c r="C60" s="113" t="s">
        <v>133</v>
      </c>
      <c r="D60" s="114" t="s">
        <v>134</v>
      </c>
      <c r="E60" s="115" t="s">
        <v>13</v>
      </c>
      <c r="F60" s="116">
        <v>2</v>
      </c>
      <c r="G60" s="97">
        <v>3100</v>
      </c>
      <c r="H60" s="97">
        <v>3842.45</v>
      </c>
      <c r="I60" s="97">
        <v>7684.9</v>
      </c>
      <c r="J60" s="99">
        <f t="shared" si="59"/>
        <v>3053.5</v>
      </c>
      <c r="K60" s="99">
        <f t="shared" si="60"/>
        <v>3784.81</v>
      </c>
      <c r="L60" s="99">
        <f t="shared" si="61"/>
        <v>7569.62</v>
      </c>
      <c r="M60" s="100">
        <f t="shared" si="65"/>
        <v>-1.5000000000000013E-2</v>
      </c>
      <c r="N60" s="101">
        <v>3053.5</v>
      </c>
      <c r="O60" s="102">
        <f t="shared" si="63"/>
        <v>3784.81</v>
      </c>
      <c r="P60" s="103">
        <f t="shared" si="66"/>
        <v>7569.62</v>
      </c>
      <c r="Q60" s="50">
        <f t="shared" si="67"/>
        <v>-1.5000845814519326E-2</v>
      </c>
      <c r="R60" s="51">
        <f t="shared" si="68"/>
        <v>0</v>
      </c>
    </row>
    <row r="61" spans="1:18" ht="184.5" x14ac:dyDescent="0.9">
      <c r="A61" s="92" t="s">
        <v>112</v>
      </c>
      <c r="B61" s="112" t="s">
        <v>124</v>
      </c>
      <c r="C61" s="113" t="s">
        <v>135</v>
      </c>
      <c r="D61" s="114" t="s">
        <v>136</v>
      </c>
      <c r="E61" s="115" t="s">
        <v>13</v>
      </c>
      <c r="F61" s="116">
        <v>1</v>
      </c>
      <c r="G61" s="97">
        <v>1900</v>
      </c>
      <c r="H61" s="97">
        <v>2355.0500000000002</v>
      </c>
      <c r="I61" s="97">
        <v>2355.0500000000002</v>
      </c>
      <c r="J61" s="99">
        <f t="shared" si="59"/>
        <v>1871.5</v>
      </c>
      <c r="K61" s="99">
        <f t="shared" si="60"/>
        <v>2319.7199999999998</v>
      </c>
      <c r="L61" s="99">
        <f t="shared" si="61"/>
        <v>2319.7199999999998</v>
      </c>
      <c r="M61" s="100">
        <f t="shared" si="65"/>
        <v>-1.5000000000000013E-2</v>
      </c>
      <c r="N61" s="101">
        <v>1871.5</v>
      </c>
      <c r="O61" s="102">
        <f t="shared" si="63"/>
        <v>2319.7199999999998</v>
      </c>
      <c r="P61" s="103">
        <f t="shared" si="66"/>
        <v>2319.7199999999998</v>
      </c>
      <c r="Q61" s="50">
        <f t="shared" si="67"/>
        <v>-1.5001804632598148E-2</v>
      </c>
      <c r="R61" s="51">
        <f t="shared" si="68"/>
        <v>0</v>
      </c>
    </row>
    <row r="62" spans="1:18" ht="184.5" x14ac:dyDescent="0.9">
      <c r="A62" s="92" t="s">
        <v>113</v>
      </c>
      <c r="B62" s="112" t="s">
        <v>124</v>
      </c>
      <c r="C62" s="113" t="s">
        <v>137</v>
      </c>
      <c r="D62" s="114" t="s">
        <v>138</v>
      </c>
      <c r="E62" s="115" t="s">
        <v>13</v>
      </c>
      <c r="F62" s="116">
        <v>6</v>
      </c>
      <c r="G62" s="97">
        <v>260</v>
      </c>
      <c r="H62" s="97">
        <v>322.27</v>
      </c>
      <c r="I62" s="97">
        <v>1933.62</v>
      </c>
      <c r="J62" s="99">
        <f t="shared" si="59"/>
        <v>256.10000000000002</v>
      </c>
      <c r="K62" s="99">
        <f t="shared" si="60"/>
        <v>317.44</v>
      </c>
      <c r="L62" s="99">
        <f t="shared" si="61"/>
        <v>1904.64</v>
      </c>
      <c r="M62" s="100">
        <f t="shared" si="65"/>
        <v>-1.4999999999999902E-2</v>
      </c>
      <c r="N62" s="101">
        <v>256.10000000000002</v>
      </c>
      <c r="O62" s="102">
        <f t="shared" si="63"/>
        <v>317.44</v>
      </c>
      <c r="P62" s="103">
        <f t="shared" si="66"/>
        <v>1904.64</v>
      </c>
      <c r="Q62" s="50">
        <f t="shared" si="67"/>
        <v>-1.4987432897880515E-2</v>
      </c>
      <c r="R62" s="51">
        <f t="shared" si="68"/>
        <v>0</v>
      </c>
    </row>
    <row r="63" spans="1:18" ht="184.5" x14ac:dyDescent="0.9">
      <c r="A63" s="92" t="s">
        <v>114</v>
      </c>
      <c r="B63" s="112" t="s">
        <v>124</v>
      </c>
      <c r="C63" s="113" t="s">
        <v>139</v>
      </c>
      <c r="D63" s="114" t="s">
        <v>140</v>
      </c>
      <c r="E63" s="115" t="s">
        <v>13</v>
      </c>
      <c r="F63" s="116">
        <v>6</v>
      </c>
      <c r="G63" s="97">
        <v>160</v>
      </c>
      <c r="H63" s="97">
        <v>198.32</v>
      </c>
      <c r="I63" s="97">
        <v>1189.92</v>
      </c>
      <c r="J63" s="99">
        <f t="shared" si="59"/>
        <v>157.6</v>
      </c>
      <c r="K63" s="99">
        <f t="shared" si="60"/>
        <v>195.35</v>
      </c>
      <c r="L63" s="99">
        <f t="shared" si="61"/>
        <v>1172.0999999999999</v>
      </c>
      <c r="M63" s="100">
        <f t="shared" si="65"/>
        <v>-1.5000000000000013E-2</v>
      </c>
      <c r="N63" s="101">
        <v>157.6</v>
      </c>
      <c r="O63" s="102">
        <f t="shared" si="63"/>
        <v>195.35</v>
      </c>
      <c r="P63" s="103">
        <f t="shared" si="66"/>
        <v>1172.0999999999999</v>
      </c>
      <c r="Q63" s="50">
        <f t="shared" si="67"/>
        <v>-1.4975796692214716E-2</v>
      </c>
      <c r="R63" s="51">
        <f t="shared" si="68"/>
        <v>0</v>
      </c>
    </row>
    <row r="64" spans="1:18" ht="184.5" x14ac:dyDescent="0.9">
      <c r="A64" s="92" t="s">
        <v>115</v>
      </c>
      <c r="B64" s="112" t="s">
        <v>124</v>
      </c>
      <c r="C64" s="113" t="s">
        <v>141</v>
      </c>
      <c r="D64" s="114" t="s">
        <v>142</v>
      </c>
      <c r="E64" s="115" t="s">
        <v>13</v>
      </c>
      <c r="F64" s="116">
        <v>1</v>
      </c>
      <c r="G64" s="97">
        <v>800</v>
      </c>
      <c r="H64" s="97">
        <v>991.6</v>
      </c>
      <c r="I64" s="97">
        <v>991.6</v>
      </c>
      <c r="J64" s="99">
        <f t="shared" si="59"/>
        <v>788</v>
      </c>
      <c r="K64" s="99">
        <f t="shared" si="60"/>
        <v>976.73</v>
      </c>
      <c r="L64" s="99">
        <f t="shared" si="61"/>
        <v>976.73</v>
      </c>
      <c r="M64" s="100">
        <f t="shared" si="65"/>
        <v>-1.5000000000000013E-2</v>
      </c>
      <c r="N64" s="101">
        <v>788</v>
      </c>
      <c r="O64" s="102">
        <f t="shared" si="63"/>
        <v>976.73</v>
      </c>
      <c r="P64" s="103">
        <f t="shared" si="66"/>
        <v>976.73</v>
      </c>
      <c r="Q64" s="50">
        <f t="shared" si="67"/>
        <v>-1.499596611536913E-2</v>
      </c>
      <c r="R64" s="51">
        <f t="shared" si="68"/>
        <v>0</v>
      </c>
    </row>
    <row r="65" spans="1:18" ht="184.5" x14ac:dyDescent="0.9">
      <c r="A65" s="92" t="s">
        <v>116</v>
      </c>
      <c r="B65" s="112" t="s">
        <v>124</v>
      </c>
      <c r="C65" s="113" t="s">
        <v>143</v>
      </c>
      <c r="D65" s="114" t="s">
        <v>144</v>
      </c>
      <c r="E65" s="115" t="s">
        <v>13</v>
      </c>
      <c r="F65" s="116">
        <v>12</v>
      </c>
      <c r="G65" s="97">
        <v>120</v>
      </c>
      <c r="H65" s="97">
        <v>148.74</v>
      </c>
      <c r="I65" s="97">
        <v>1784.88</v>
      </c>
      <c r="J65" s="99">
        <f t="shared" si="59"/>
        <v>118.2</v>
      </c>
      <c r="K65" s="99">
        <f t="shared" si="60"/>
        <v>146.51</v>
      </c>
      <c r="L65" s="99">
        <f t="shared" si="61"/>
        <v>1758.12</v>
      </c>
      <c r="M65" s="100">
        <f t="shared" si="65"/>
        <v>-1.5000000000000013E-2</v>
      </c>
      <c r="N65" s="101">
        <v>118.2</v>
      </c>
      <c r="O65" s="102">
        <f t="shared" si="63"/>
        <v>146.51</v>
      </c>
      <c r="P65" s="103">
        <f t="shared" si="66"/>
        <v>1758.12</v>
      </c>
      <c r="Q65" s="50">
        <f t="shared" si="67"/>
        <v>-1.4992604544843524E-2</v>
      </c>
      <c r="R65" s="51">
        <f t="shared" si="68"/>
        <v>0</v>
      </c>
    </row>
    <row r="66" spans="1:18" ht="184.5" x14ac:dyDescent="0.9">
      <c r="A66" s="92" t="s">
        <v>117</v>
      </c>
      <c r="B66" s="112" t="s">
        <v>124</v>
      </c>
      <c r="C66" s="113" t="s">
        <v>145</v>
      </c>
      <c r="D66" s="114" t="s">
        <v>146</v>
      </c>
      <c r="E66" s="115" t="s">
        <v>13</v>
      </c>
      <c r="F66" s="116">
        <v>12</v>
      </c>
      <c r="G66" s="97">
        <v>65</v>
      </c>
      <c r="H66" s="97">
        <v>80.569999999999993</v>
      </c>
      <c r="I66" s="97">
        <v>966.84</v>
      </c>
      <c r="J66" s="99">
        <f t="shared" si="59"/>
        <v>64.03</v>
      </c>
      <c r="K66" s="99">
        <f t="shared" si="60"/>
        <v>79.37</v>
      </c>
      <c r="L66" s="99">
        <f t="shared" si="61"/>
        <v>952.44</v>
      </c>
      <c r="M66" s="100">
        <f t="shared" si="65"/>
        <v>-1.4923076923076928E-2</v>
      </c>
      <c r="N66" s="101">
        <v>64.03</v>
      </c>
      <c r="O66" s="102">
        <f t="shared" si="63"/>
        <v>79.37</v>
      </c>
      <c r="P66" s="103">
        <f t="shared" si="66"/>
        <v>952.44</v>
      </c>
      <c r="Q66" s="50">
        <f t="shared" si="67"/>
        <v>-1.4893881097182593E-2</v>
      </c>
      <c r="R66" s="51">
        <f t="shared" si="68"/>
        <v>0</v>
      </c>
    </row>
    <row r="67" spans="1:18" ht="184.5" x14ac:dyDescent="0.9">
      <c r="A67" s="92" t="s">
        <v>118</v>
      </c>
      <c r="B67" s="112" t="s">
        <v>124</v>
      </c>
      <c r="C67" s="113" t="s">
        <v>147</v>
      </c>
      <c r="D67" s="114" t="s">
        <v>148</v>
      </c>
      <c r="E67" s="115" t="s">
        <v>13</v>
      </c>
      <c r="F67" s="116">
        <v>1</v>
      </c>
      <c r="G67" s="97">
        <v>670</v>
      </c>
      <c r="H67" s="97">
        <v>830.47</v>
      </c>
      <c r="I67" s="97">
        <v>830.47</v>
      </c>
      <c r="J67" s="99">
        <f t="shared" si="59"/>
        <v>659.95</v>
      </c>
      <c r="K67" s="99">
        <f t="shared" si="60"/>
        <v>818.01</v>
      </c>
      <c r="L67" s="99">
        <f t="shared" si="61"/>
        <v>818.01</v>
      </c>
      <c r="M67" s="100">
        <f t="shared" si="65"/>
        <v>-1.4999999999999902E-2</v>
      </c>
      <c r="N67" s="101">
        <v>659.95</v>
      </c>
      <c r="O67" s="102">
        <f t="shared" si="63"/>
        <v>818.01</v>
      </c>
      <c r="P67" s="103">
        <f t="shared" si="66"/>
        <v>818.01</v>
      </c>
      <c r="Q67" s="50">
        <f t="shared" si="67"/>
        <v>-1.5003552205377746E-2</v>
      </c>
      <c r="R67" s="51">
        <f t="shared" si="68"/>
        <v>0</v>
      </c>
    </row>
    <row r="68" spans="1:18" ht="184.5" x14ac:dyDescent="0.9">
      <c r="A68" s="92" t="s">
        <v>119</v>
      </c>
      <c r="B68" s="112" t="s">
        <v>124</v>
      </c>
      <c r="C68" s="113" t="s">
        <v>149</v>
      </c>
      <c r="D68" s="114" t="s">
        <v>150</v>
      </c>
      <c r="E68" s="115" t="s">
        <v>13</v>
      </c>
      <c r="F68" s="116">
        <v>2</v>
      </c>
      <c r="G68" s="97">
        <v>1650</v>
      </c>
      <c r="H68" s="97">
        <v>2045.18</v>
      </c>
      <c r="I68" s="97">
        <v>4090.36</v>
      </c>
      <c r="J68" s="99">
        <f t="shared" si="59"/>
        <v>1625.25</v>
      </c>
      <c r="K68" s="99">
        <f t="shared" si="60"/>
        <v>2014.5</v>
      </c>
      <c r="L68" s="99">
        <f t="shared" si="61"/>
        <v>4029</v>
      </c>
      <c r="M68" s="100">
        <f t="shared" si="65"/>
        <v>-1.5000000000000013E-2</v>
      </c>
      <c r="N68" s="101">
        <v>1625.25</v>
      </c>
      <c r="O68" s="102">
        <f t="shared" si="63"/>
        <v>2014.5</v>
      </c>
      <c r="P68" s="103">
        <f t="shared" si="66"/>
        <v>4029</v>
      </c>
      <c r="Q68" s="50">
        <f t="shared" si="67"/>
        <v>-1.5001124595390158E-2</v>
      </c>
      <c r="R68" s="51">
        <f t="shared" si="68"/>
        <v>0</v>
      </c>
    </row>
    <row r="69" spans="1:18" ht="184.5" x14ac:dyDescent="0.9">
      <c r="A69" s="92" t="s">
        <v>120</v>
      </c>
      <c r="B69" s="112" t="s">
        <v>124</v>
      </c>
      <c r="C69" s="113" t="s">
        <v>151</v>
      </c>
      <c r="D69" s="114" t="s">
        <v>152</v>
      </c>
      <c r="E69" s="115" t="s">
        <v>13</v>
      </c>
      <c r="F69" s="116">
        <v>2</v>
      </c>
      <c r="G69" s="97">
        <v>160</v>
      </c>
      <c r="H69" s="97">
        <v>198.32</v>
      </c>
      <c r="I69" s="97">
        <v>396.64</v>
      </c>
      <c r="J69" s="99">
        <f t="shared" si="59"/>
        <v>157.6</v>
      </c>
      <c r="K69" s="99">
        <f t="shared" si="60"/>
        <v>195.35</v>
      </c>
      <c r="L69" s="99">
        <f t="shared" si="61"/>
        <v>390.7</v>
      </c>
      <c r="M69" s="100">
        <f t="shared" si="65"/>
        <v>-1.5000000000000013E-2</v>
      </c>
      <c r="N69" s="101">
        <v>157.6</v>
      </c>
      <c r="O69" s="102">
        <f t="shared" si="63"/>
        <v>195.35</v>
      </c>
      <c r="P69" s="103">
        <f t="shared" si="66"/>
        <v>390.7</v>
      </c>
      <c r="Q69" s="50">
        <f t="shared" si="67"/>
        <v>-1.4975796692214605E-2</v>
      </c>
      <c r="R69" s="51">
        <f t="shared" si="68"/>
        <v>0</v>
      </c>
    </row>
    <row r="70" spans="1:18" ht="184.5" x14ac:dyDescent="0.9">
      <c r="A70" s="92" t="s">
        <v>121</v>
      </c>
      <c r="B70" s="112" t="s">
        <v>124</v>
      </c>
      <c r="C70" s="113" t="s">
        <v>153</v>
      </c>
      <c r="D70" s="114" t="s">
        <v>154</v>
      </c>
      <c r="E70" s="115" t="s">
        <v>13</v>
      </c>
      <c r="F70" s="116">
        <v>4</v>
      </c>
      <c r="G70" s="97">
        <v>65</v>
      </c>
      <c r="H70" s="97">
        <v>80.569999999999993</v>
      </c>
      <c r="I70" s="97">
        <v>322.27999999999997</v>
      </c>
      <c r="J70" s="99">
        <f t="shared" si="59"/>
        <v>64.03</v>
      </c>
      <c r="K70" s="99">
        <f t="shared" si="60"/>
        <v>79.37</v>
      </c>
      <c r="L70" s="99">
        <f t="shared" si="61"/>
        <v>317.48</v>
      </c>
      <c r="M70" s="100">
        <f t="shared" si="65"/>
        <v>-1.4923076923076928E-2</v>
      </c>
      <c r="N70" s="101">
        <v>64.03</v>
      </c>
      <c r="O70" s="102">
        <f t="shared" si="63"/>
        <v>79.37</v>
      </c>
      <c r="P70" s="103">
        <f t="shared" si="66"/>
        <v>317.48</v>
      </c>
      <c r="Q70" s="50">
        <f t="shared" si="67"/>
        <v>-1.4893881097182482E-2</v>
      </c>
      <c r="R70" s="51">
        <f t="shared" si="68"/>
        <v>0</v>
      </c>
    </row>
    <row r="71" spans="1:18" ht="184.5" x14ac:dyDescent="0.9">
      <c r="A71" s="92" t="s">
        <v>122</v>
      </c>
      <c r="B71" s="112" t="s">
        <v>124</v>
      </c>
      <c r="C71" s="113" t="s">
        <v>155</v>
      </c>
      <c r="D71" s="114" t="s">
        <v>156</v>
      </c>
      <c r="E71" s="115" t="s">
        <v>13</v>
      </c>
      <c r="F71" s="116">
        <v>1</v>
      </c>
      <c r="G71" s="97">
        <v>1750</v>
      </c>
      <c r="H71" s="97">
        <v>2169.13</v>
      </c>
      <c r="I71" s="97">
        <v>2169.13</v>
      </c>
      <c r="J71" s="99">
        <f t="shared" si="59"/>
        <v>1723.75</v>
      </c>
      <c r="K71" s="99">
        <f t="shared" si="60"/>
        <v>2136.59</v>
      </c>
      <c r="L71" s="99">
        <f t="shared" si="61"/>
        <v>2136.59</v>
      </c>
      <c r="M71" s="100">
        <f t="shared" si="65"/>
        <v>-1.5000000000000013E-2</v>
      </c>
      <c r="N71" s="101">
        <v>1723.75</v>
      </c>
      <c r="O71" s="102">
        <f t="shared" si="63"/>
        <v>2136.59</v>
      </c>
      <c r="P71" s="103">
        <f t="shared" si="66"/>
        <v>2136.59</v>
      </c>
      <c r="Q71" s="50">
        <f t="shared" si="67"/>
        <v>-1.5001406093687275E-2</v>
      </c>
      <c r="R71" s="51">
        <f t="shared" si="68"/>
        <v>0</v>
      </c>
    </row>
    <row r="72" spans="1:18" ht="184.5" x14ac:dyDescent="0.9">
      <c r="A72" s="92" t="s">
        <v>123</v>
      </c>
      <c r="B72" s="112" t="s">
        <v>124</v>
      </c>
      <c r="C72" s="113" t="s">
        <v>157</v>
      </c>
      <c r="D72" s="114" t="s">
        <v>158</v>
      </c>
      <c r="E72" s="115" t="s">
        <v>13</v>
      </c>
      <c r="F72" s="116">
        <v>1</v>
      </c>
      <c r="G72" s="97">
        <v>930</v>
      </c>
      <c r="H72" s="97">
        <v>1152.74</v>
      </c>
      <c r="I72" s="97">
        <v>1152.74</v>
      </c>
      <c r="J72" s="99">
        <f t="shared" si="59"/>
        <v>916.05</v>
      </c>
      <c r="K72" s="99">
        <f t="shared" si="60"/>
        <v>1135.44</v>
      </c>
      <c r="L72" s="99">
        <f t="shared" si="61"/>
        <v>1135.44</v>
      </c>
      <c r="M72" s="100">
        <f t="shared" si="65"/>
        <v>-1.5000000000000013E-2</v>
      </c>
      <c r="N72" s="101">
        <v>916.05</v>
      </c>
      <c r="O72" s="102">
        <f t="shared" si="63"/>
        <v>1135.44</v>
      </c>
      <c r="P72" s="103">
        <f t="shared" si="66"/>
        <v>1135.44</v>
      </c>
      <c r="Q72" s="50">
        <f t="shared" si="67"/>
        <v>-1.5007720734944496E-2</v>
      </c>
      <c r="R72" s="51">
        <f t="shared" si="68"/>
        <v>0</v>
      </c>
    </row>
    <row r="73" spans="1:18" x14ac:dyDescent="0.9">
      <c r="A73" s="81" t="s">
        <v>159</v>
      </c>
      <c r="B73" s="82"/>
      <c r="C73" s="83"/>
      <c r="D73" s="84" t="s">
        <v>172</v>
      </c>
      <c r="E73" s="82" t="s">
        <v>19</v>
      </c>
      <c r="F73" s="85" t="s">
        <v>20</v>
      </c>
      <c r="G73" s="86"/>
      <c r="H73" s="86"/>
      <c r="I73" s="87">
        <f>SUM(I74:I75)</f>
        <v>138341.28999999998</v>
      </c>
      <c r="J73" s="87"/>
      <c r="K73" s="87"/>
      <c r="L73" s="87">
        <f>SUM(L74:L75)</f>
        <v>136265.9</v>
      </c>
      <c r="M73" s="88"/>
      <c r="N73" s="87"/>
      <c r="O73" s="86"/>
      <c r="P73" s="87">
        <f>SUM(P74:P75)</f>
        <v>136265.9</v>
      </c>
      <c r="Q73" s="88"/>
      <c r="R73" s="89">
        <f t="shared" si="68"/>
        <v>0</v>
      </c>
    </row>
    <row r="74" spans="1:18" ht="246" x14ac:dyDescent="0.9">
      <c r="A74" s="92" t="s">
        <v>24</v>
      </c>
      <c r="B74" s="93" t="s">
        <v>124</v>
      </c>
      <c r="C74" s="94" t="s">
        <v>173</v>
      </c>
      <c r="D74" s="95" t="s">
        <v>175</v>
      </c>
      <c r="E74" s="93" t="s">
        <v>13</v>
      </c>
      <c r="F74" s="96">
        <v>2</v>
      </c>
      <c r="G74" s="97">
        <v>1690</v>
      </c>
      <c r="H74" s="97">
        <v>2094.7600000000002</v>
      </c>
      <c r="I74" s="98">
        <v>4189.5200000000004</v>
      </c>
      <c r="J74" s="99">
        <f t="shared" ref="J74:J75" si="69">MIN(N74)</f>
        <v>1664.65</v>
      </c>
      <c r="K74" s="99">
        <f t="shared" ref="K74:K75" si="70">MIN(O74)</f>
        <v>2063.33</v>
      </c>
      <c r="L74" s="99">
        <f t="shared" ref="L74:L75" si="71">MIN(P74)</f>
        <v>4126.66</v>
      </c>
      <c r="M74" s="100">
        <f t="shared" ref="M74" si="72">IF(J74=0," ",(J74/G74)-1)</f>
        <v>-1.4999999999999902E-2</v>
      </c>
      <c r="N74" s="101">
        <v>1664.65</v>
      </c>
      <c r="O74" s="102">
        <f t="shared" ref="O74:O75" si="73">ROUND((N74*23.95%+N74),2)</f>
        <v>2063.33</v>
      </c>
      <c r="P74" s="103">
        <f>ROUND((O74*F74),2)</f>
        <v>4126.66</v>
      </c>
      <c r="Q74" s="50">
        <f t="shared" ref="Q74:Q75" si="74">IF(P74=0," ",(P74/I74)-1)</f>
        <v>-1.5004105482251062E-2</v>
      </c>
      <c r="R74" s="51">
        <f>IF(P74=0," ",IF($R$7="ME",(P74/L74)-1,IF($R$7="EPP",(P74/L74)-1," ")))</f>
        <v>0</v>
      </c>
    </row>
    <row r="75" spans="1:18" ht="246" x14ac:dyDescent="0.9">
      <c r="A75" s="92" t="s">
        <v>25</v>
      </c>
      <c r="B75" s="93" t="s">
        <v>124</v>
      </c>
      <c r="C75" s="94" t="s">
        <v>174</v>
      </c>
      <c r="D75" s="95" t="s">
        <v>176</v>
      </c>
      <c r="E75" s="93" t="s">
        <v>13</v>
      </c>
      <c r="F75" s="96">
        <v>137</v>
      </c>
      <c r="G75" s="97">
        <v>790</v>
      </c>
      <c r="H75" s="97">
        <v>979.21</v>
      </c>
      <c r="I75" s="98">
        <v>134151.76999999999</v>
      </c>
      <c r="J75" s="99">
        <f t="shared" si="69"/>
        <v>778.15</v>
      </c>
      <c r="K75" s="99">
        <f t="shared" si="70"/>
        <v>964.52</v>
      </c>
      <c r="L75" s="99">
        <f t="shared" si="71"/>
        <v>132139.24</v>
      </c>
      <c r="M75" s="100">
        <f>IF(J75=0," ",(J75/G75)-1)</f>
        <v>-1.5000000000000013E-2</v>
      </c>
      <c r="N75" s="101">
        <v>778.15</v>
      </c>
      <c r="O75" s="102">
        <f t="shared" si="73"/>
        <v>964.52</v>
      </c>
      <c r="P75" s="103">
        <f t="shared" ref="P75" si="75">ROUND((O75*F75),2)</f>
        <v>132139.24</v>
      </c>
      <c r="Q75" s="50">
        <f t="shared" si="74"/>
        <v>-1.500188927809154E-2</v>
      </c>
      <c r="R75" s="51">
        <f t="shared" ref="R75" si="76">IF(P75=0," ",IF($R$7="ME",(P75/L75)-1,IF($R$7="EPP",(P75/L75)-1," ")))</f>
        <v>0</v>
      </c>
    </row>
    <row r="76" spans="1:18" x14ac:dyDescent="0.9">
      <c r="A76" s="81" t="s">
        <v>160</v>
      </c>
      <c r="B76" s="82"/>
      <c r="C76" s="83"/>
      <c r="D76" s="84" t="s">
        <v>177</v>
      </c>
      <c r="E76" s="82" t="s">
        <v>19</v>
      </c>
      <c r="F76" s="85" t="s">
        <v>20</v>
      </c>
      <c r="G76" s="86"/>
      <c r="H76" s="86"/>
      <c r="I76" s="87">
        <f>SUM(I77:I81)</f>
        <v>18728.93</v>
      </c>
      <c r="J76" s="87"/>
      <c r="K76" s="87"/>
      <c r="L76" s="87">
        <f>SUM(L77:L81)</f>
        <v>18448.219999999998</v>
      </c>
      <c r="M76" s="88"/>
      <c r="N76" s="87"/>
      <c r="O76" s="86"/>
      <c r="P76" s="87">
        <f>SUM(P77:P81)</f>
        <v>18448.219999999998</v>
      </c>
      <c r="Q76" s="88"/>
      <c r="R76" s="89"/>
    </row>
    <row r="77" spans="1:18" ht="246" x14ac:dyDescent="0.9">
      <c r="A77" s="92" t="s">
        <v>161</v>
      </c>
      <c r="B77" s="93" t="s">
        <v>124</v>
      </c>
      <c r="C77" s="113" t="s">
        <v>178</v>
      </c>
      <c r="D77" s="95" t="s">
        <v>183</v>
      </c>
      <c r="E77" s="93" t="s">
        <v>13</v>
      </c>
      <c r="F77" s="96">
        <v>28</v>
      </c>
      <c r="G77" s="97">
        <v>350</v>
      </c>
      <c r="H77" s="97">
        <v>433.83</v>
      </c>
      <c r="I77" s="98">
        <v>12147.24</v>
      </c>
      <c r="J77" s="99">
        <f t="shared" ref="J77:J81" si="77">MIN(N77)</f>
        <v>344.75</v>
      </c>
      <c r="K77" s="99">
        <f t="shared" ref="K77:K81" si="78">MIN(O77)</f>
        <v>427.32</v>
      </c>
      <c r="L77" s="99">
        <f t="shared" ref="L77:L81" si="79">MIN(P77)</f>
        <v>11964.96</v>
      </c>
      <c r="M77" s="100">
        <f t="shared" ref="M77" si="80">IF(J77=0," ",(J77/G77)-1)</f>
        <v>-1.5000000000000013E-2</v>
      </c>
      <c r="N77" s="101">
        <v>344.75</v>
      </c>
      <c r="O77" s="102">
        <f t="shared" ref="O77:O81" si="81">ROUND((N77*23.95%+N77),2)</f>
        <v>427.32</v>
      </c>
      <c r="P77" s="103">
        <f>ROUND((O77*F77),2)</f>
        <v>11964.96</v>
      </c>
      <c r="Q77" s="50">
        <f t="shared" ref="Q77:Q78" si="82">IF(P77=0," ",(P77/I77)-1)</f>
        <v>-1.5005877878431662E-2</v>
      </c>
      <c r="R77" s="51">
        <f>IF(P77=0," ",IF($R$7="ME",(P77/L77)-1,IF($R$7="EPP",(P77/L77)-1," ")))</f>
        <v>0</v>
      </c>
    </row>
    <row r="78" spans="1:18" ht="246" x14ac:dyDescent="0.9">
      <c r="A78" s="92" t="s">
        <v>162</v>
      </c>
      <c r="B78" s="93" t="s">
        <v>124</v>
      </c>
      <c r="C78" s="113" t="s">
        <v>179</v>
      </c>
      <c r="D78" s="95" t="s">
        <v>184</v>
      </c>
      <c r="E78" s="93" t="s">
        <v>13</v>
      </c>
      <c r="F78" s="96">
        <v>28</v>
      </c>
      <c r="G78" s="97">
        <v>15</v>
      </c>
      <c r="H78" s="97">
        <v>18.59</v>
      </c>
      <c r="I78" s="98">
        <v>520.52</v>
      </c>
      <c r="J78" s="99">
        <f t="shared" si="77"/>
        <v>14.78</v>
      </c>
      <c r="K78" s="99">
        <f t="shared" si="78"/>
        <v>18.32</v>
      </c>
      <c r="L78" s="99">
        <f t="shared" si="79"/>
        <v>512.96</v>
      </c>
      <c r="M78" s="100">
        <f>IF(J78=0," ",(J78/G78)-1)</f>
        <v>-1.4666666666666717E-2</v>
      </c>
      <c r="N78" s="101">
        <v>14.78</v>
      </c>
      <c r="O78" s="102">
        <f t="shared" si="81"/>
        <v>18.32</v>
      </c>
      <c r="P78" s="103">
        <f t="shared" ref="P78" si="83">ROUND((O78*F78),2)</f>
        <v>512.96</v>
      </c>
      <c r="Q78" s="50">
        <f t="shared" si="82"/>
        <v>-1.452393760086057E-2</v>
      </c>
      <c r="R78" s="51">
        <f t="shared" ref="R78" si="84">IF(P78=0," ",IF($R$7="ME",(P78/L78)-1,IF($R$7="EPP",(P78/L78)-1," ")))</f>
        <v>0</v>
      </c>
    </row>
    <row r="79" spans="1:18" ht="246" x14ac:dyDescent="0.9">
      <c r="A79" s="92" t="s">
        <v>163</v>
      </c>
      <c r="B79" s="93" t="s">
        <v>124</v>
      </c>
      <c r="C79" s="113" t="s">
        <v>180</v>
      </c>
      <c r="D79" s="95" t="s">
        <v>185</v>
      </c>
      <c r="E79" s="93" t="s">
        <v>13</v>
      </c>
      <c r="F79" s="96">
        <v>20</v>
      </c>
      <c r="G79" s="97">
        <v>19</v>
      </c>
      <c r="H79" s="97">
        <v>23.55</v>
      </c>
      <c r="I79" s="98">
        <v>471</v>
      </c>
      <c r="J79" s="99">
        <f t="shared" si="77"/>
        <v>18.72</v>
      </c>
      <c r="K79" s="99">
        <f t="shared" si="78"/>
        <v>23.2</v>
      </c>
      <c r="L79" s="99">
        <f t="shared" si="79"/>
        <v>464</v>
      </c>
      <c r="M79" s="100">
        <f t="shared" ref="M79:M81" si="85">IF(J79=0," ",(J79/G79)-1)</f>
        <v>-1.473684210526327E-2</v>
      </c>
      <c r="N79" s="101">
        <v>18.72</v>
      </c>
      <c r="O79" s="102">
        <f t="shared" si="81"/>
        <v>23.2</v>
      </c>
      <c r="P79" s="103">
        <f t="shared" ref="P79:P81" si="86">ROUND((O79*F79),2)</f>
        <v>464</v>
      </c>
      <c r="Q79" s="50">
        <f t="shared" ref="Q79:Q81" si="87">IF(P79=0," ",(P79/I79)-1)</f>
        <v>-1.4861995753715496E-2</v>
      </c>
      <c r="R79" s="51">
        <f t="shared" ref="R79:R82" si="88">IF(P79=0," ",IF($R$7="ME",(P79/L79)-1,IF($R$7="EPP",(P79/L79)-1," ")))</f>
        <v>0</v>
      </c>
    </row>
    <row r="80" spans="1:18" ht="246" x14ac:dyDescent="0.9">
      <c r="A80" s="92" t="s">
        <v>164</v>
      </c>
      <c r="B80" s="93" t="s">
        <v>124</v>
      </c>
      <c r="C80" s="113" t="s">
        <v>181</v>
      </c>
      <c r="D80" s="95" t="s">
        <v>186</v>
      </c>
      <c r="E80" s="93" t="s">
        <v>13</v>
      </c>
      <c r="F80" s="96">
        <v>1</v>
      </c>
      <c r="G80" s="97">
        <v>550</v>
      </c>
      <c r="H80" s="97">
        <v>681.73</v>
      </c>
      <c r="I80" s="98">
        <v>681.73</v>
      </c>
      <c r="J80" s="99">
        <f t="shared" si="77"/>
        <v>541.75</v>
      </c>
      <c r="K80" s="99">
        <f t="shared" si="78"/>
        <v>671.5</v>
      </c>
      <c r="L80" s="99">
        <f t="shared" si="79"/>
        <v>671.5</v>
      </c>
      <c r="M80" s="100">
        <f t="shared" si="85"/>
        <v>-1.5000000000000013E-2</v>
      </c>
      <c r="N80" s="101">
        <v>541.75</v>
      </c>
      <c r="O80" s="102">
        <f t="shared" si="81"/>
        <v>671.5</v>
      </c>
      <c r="P80" s="103">
        <f t="shared" si="86"/>
        <v>671.5</v>
      </c>
      <c r="Q80" s="50">
        <f t="shared" si="87"/>
        <v>-1.5005940768339388E-2</v>
      </c>
      <c r="R80" s="51">
        <f t="shared" si="88"/>
        <v>0</v>
      </c>
    </row>
    <row r="81" spans="1:18" ht="246" x14ac:dyDescent="0.9">
      <c r="A81" s="92" t="s">
        <v>165</v>
      </c>
      <c r="B81" s="93" t="s">
        <v>124</v>
      </c>
      <c r="C81" s="113" t="s">
        <v>182</v>
      </c>
      <c r="D81" s="95" t="s">
        <v>187</v>
      </c>
      <c r="E81" s="93" t="s">
        <v>13</v>
      </c>
      <c r="F81" s="96">
        <v>4</v>
      </c>
      <c r="G81" s="97">
        <v>990</v>
      </c>
      <c r="H81" s="97">
        <v>1227.1099999999999</v>
      </c>
      <c r="I81" s="98">
        <v>4908.4399999999996</v>
      </c>
      <c r="J81" s="99">
        <f t="shared" si="77"/>
        <v>975.15</v>
      </c>
      <c r="K81" s="99">
        <f t="shared" si="78"/>
        <v>1208.7</v>
      </c>
      <c r="L81" s="99">
        <f t="shared" si="79"/>
        <v>4834.8</v>
      </c>
      <c r="M81" s="100">
        <f t="shared" si="85"/>
        <v>-1.5000000000000013E-2</v>
      </c>
      <c r="N81" s="101">
        <v>975.15</v>
      </c>
      <c r="O81" s="102">
        <f t="shared" si="81"/>
        <v>1208.7</v>
      </c>
      <c r="P81" s="103">
        <f t="shared" si="86"/>
        <v>4834.8</v>
      </c>
      <c r="Q81" s="50">
        <f t="shared" si="87"/>
        <v>-1.5002729991606123E-2</v>
      </c>
      <c r="R81" s="51">
        <f t="shared" si="88"/>
        <v>0</v>
      </c>
    </row>
    <row r="82" spans="1:18" x14ac:dyDescent="0.9">
      <c r="A82" s="81"/>
      <c r="B82" s="82"/>
      <c r="C82" s="83"/>
      <c r="D82" s="84" t="s">
        <v>3</v>
      </c>
      <c r="E82" s="82"/>
      <c r="F82" s="85"/>
      <c r="G82" s="86"/>
      <c r="H82" s="86"/>
      <c r="I82" s="87">
        <f>SUM(I76,I73,I55,I52,I47,I25,I20,I17,I14)</f>
        <v>348491.87999999995</v>
      </c>
      <c r="J82" s="87"/>
      <c r="K82" s="87"/>
      <c r="L82" s="87">
        <f>SUM(L76,L73,L55,L52,L47,L25,L20,L17,L14)</f>
        <v>343263.86</v>
      </c>
      <c r="M82" s="88"/>
      <c r="N82" s="87"/>
      <c r="O82" s="86"/>
      <c r="P82" s="87">
        <f>SUM(P76,P73,P55,P52,P47,P25,P20,P17,P14)</f>
        <v>343263.86</v>
      </c>
      <c r="Q82" s="88"/>
      <c r="R82" s="89">
        <f t="shared" si="88"/>
        <v>0</v>
      </c>
    </row>
    <row r="83" spans="1:18" ht="219" customHeight="1" x14ac:dyDescent="0.2">
      <c r="A83" s="10"/>
      <c r="B83" s="10"/>
      <c r="C83" s="117"/>
      <c r="D83" s="10"/>
      <c r="E83" s="118"/>
      <c r="F83" s="10"/>
      <c r="G83" s="119"/>
      <c r="H83" s="119"/>
      <c r="I83" s="119"/>
      <c r="J83" s="119"/>
      <c r="K83" s="119"/>
      <c r="L83" s="119"/>
      <c r="M83" s="120"/>
      <c r="N83" s="119"/>
      <c r="O83" s="119"/>
      <c r="P83" s="119"/>
      <c r="Q83" s="120"/>
      <c r="R83" s="120"/>
    </row>
    <row r="84" spans="1:18" ht="92.25" customHeight="1" x14ac:dyDescent="0.2">
      <c r="A84" s="10"/>
      <c r="B84" s="10"/>
      <c r="C84" s="117"/>
      <c r="D84" s="124" t="s">
        <v>188</v>
      </c>
      <c r="E84" s="125"/>
      <c r="F84" s="126"/>
      <c r="G84" s="127"/>
      <c r="H84" s="127"/>
      <c r="I84" s="128" t="s">
        <v>23</v>
      </c>
      <c r="J84" s="128"/>
      <c r="K84" s="128"/>
      <c r="L84" s="128"/>
      <c r="M84" s="129"/>
      <c r="N84" s="129"/>
      <c r="O84" s="129" t="s">
        <v>28</v>
      </c>
      <c r="P84" s="129"/>
      <c r="Q84" s="129"/>
      <c r="R84" s="129"/>
    </row>
    <row r="85" spans="1:18" ht="92.25" x14ac:dyDescent="0.2">
      <c r="A85" s="10"/>
      <c r="B85" s="10"/>
      <c r="C85" s="117"/>
      <c r="D85" s="130" t="s">
        <v>189</v>
      </c>
      <c r="E85" s="125"/>
      <c r="F85" s="126"/>
      <c r="G85" s="127"/>
      <c r="H85" s="127"/>
      <c r="I85" s="132" t="s">
        <v>191</v>
      </c>
      <c r="J85" s="132"/>
      <c r="K85" s="132"/>
      <c r="L85" s="132"/>
      <c r="M85" s="131"/>
      <c r="N85" s="127"/>
      <c r="O85" s="132" t="s">
        <v>191</v>
      </c>
      <c r="P85" s="132"/>
      <c r="Q85" s="132"/>
      <c r="R85" s="132"/>
    </row>
    <row r="86" spans="1:18" x14ac:dyDescent="0.2">
      <c r="A86" s="10"/>
      <c r="B86" s="10"/>
      <c r="C86" s="117"/>
      <c r="D86" s="10"/>
      <c r="E86" s="118"/>
      <c r="F86" s="10"/>
      <c r="G86" s="119"/>
      <c r="H86" s="119"/>
      <c r="I86" s="119"/>
      <c r="J86" s="119"/>
      <c r="K86" s="119"/>
      <c r="L86" s="119"/>
      <c r="M86" s="120"/>
      <c r="N86" s="119"/>
      <c r="O86" s="119"/>
      <c r="P86" s="121"/>
      <c r="Q86" s="121"/>
      <c r="R86" s="121"/>
    </row>
    <row r="90" spans="1:18" ht="92.25" x14ac:dyDescent="0.2">
      <c r="L90" s="132"/>
      <c r="M90" s="132"/>
      <c r="N90" s="132"/>
      <c r="O90" s="132"/>
    </row>
  </sheetData>
  <sheetProtection password="EC72" sheet="1" objects="1" scenarios="1"/>
  <mergeCells count="24">
    <mergeCell ref="I85:L85"/>
    <mergeCell ref="O85:R85"/>
    <mergeCell ref="L90:O90"/>
    <mergeCell ref="O84:R84"/>
    <mergeCell ref="A2:R2"/>
    <mergeCell ref="E7:F7"/>
    <mergeCell ref="A5:R5"/>
    <mergeCell ref="G7:I7"/>
    <mergeCell ref="J7:L7"/>
    <mergeCell ref="M7:M8"/>
    <mergeCell ref="N7:P7"/>
    <mergeCell ref="G8:I8"/>
    <mergeCell ref="J8:L8"/>
    <mergeCell ref="N8:P8"/>
    <mergeCell ref="A3:R3"/>
    <mergeCell ref="G6:R6"/>
    <mergeCell ref="E8:F8"/>
    <mergeCell ref="M10:M11"/>
    <mergeCell ref="Q10:Q11"/>
    <mergeCell ref="E9:F9"/>
    <mergeCell ref="J9:L9"/>
    <mergeCell ref="G9:H9"/>
    <mergeCell ref="M84:N84"/>
    <mergeCell ref="I84:L84"/>
  </mergeCells>
  <conditionalFormatting sqref="M9 Q9:R9 M13:M16 Q13:Q16">
    <cfRule type="cellIs" dxfId="57" priority="402" stopIfTrue="1" operator="lessThan">
      <formula>-0.5</formula>
    </cfRule>
    <cfRule type="cellIs" dxfId="56" priority="403" stopIfTrue="1" operator="greaterThan">
      <formula>0.1</formula>
    </cfRule>
  </conditionalFormatting>
  <conditionalFormatting sqref="M9 Q9 M13:M16 Q13:Q16">
    <cfRule type="cellIs" dxfId="55" priority="401" stopIfTrue="1" operator="lessThan">
      <formula>-0.5</formula>
    </cfRule>
  </conditionalFormatting>
  <conditionalFormatting sqref="R9">
    <cfRule type="cellIs" dxfId="54" priority="380" stopIfTrue="1" operator="between">
      <formula>0</formula>
      <formula>0.1</formula>
    </cfRule>
  </conditionalFormatting>
  <conditionalFormatting sqref="R15:R16">
    <cfRule type="cellIs" dxfId="53" priority="338" stopIfTrue="1" operator="lessThan">
      <formula>-0.5</formula>
    </cfRule>
    <cfRule type="cellIs" dxfId="52" priority="339" stopIfTrue="1" operator="greaterThan">
      <formula>0.1</formula>
    </cfRule>
  </conditionalFormatting>
  <conditionalFormatting sqref="R15:R16">
    <cfRule type="cellIs" dxfId="51" priority="337" stopIfTrue="1" operator="between">
      <formula>0</formula>
      <formula>0.1</formula>
    </cfRule>
  </conditionalFormatting>
  <conditionalFormatting sqref="M17:M19 Q17:Q19">
    <cfRule type="cellIs" dxfId="50" priority="267" stopIfTrue="1" operator="lessThan">
      <formula>-0.5</formula>
    </cfRule>
    <cfRule type="cellIs" dxfId="49" priority="268" stopIfTrue="1" operator="greaterThan">
      <formula>0.1</formula>
    </cfRule>
  </conditionalFormatting>
  <conditionalFormatting sqref="M17:M19 Q17:Q19">
    <cfRule type="cellIs" dxfId="48" priority="266" stopIfTrue="1" operator="lessThan">
      <formula>-0.5</formula>
    </cfRule>
  </conditionalFormatting>
  <conditionalFormatting sqref="R18:R19">
    <cfRule type="cellIs" dxfId="47" priority="252" stopIfTrue="1" operator="lessThan">
      <formula>-0.5</formula>
    </cfRule>
    <cfRule type="cellIs" dxfId="46" priority="253" stopIfTrue="1" operator="greaterThan">
      <formula>0.1</formula>
    </cfRule>
  </conditionalFormatting>
  <conditionalFormatting sqref="R18:R19">
    <cfRule type="cellIs" dxfId="45" priority="251" stopIfTrue="1" operator="between">
      <formula>0</formula>
      <formula>0.1</formula>
    </cfRule>
  </conditionalFormatting>
  <conditionalFormatting sqref="M20:M24 Q20:Q24">
    <cfRule type="cellIs" dxfId="44" priority="230" stopIfTrue="1" operator="lessThan">
      <formula>-0.5</formula>
    </cfRule>
    <cfRule type="cellIs" dxfId="43" priority="231" stopIfTrue="1" operator="greaterThan">
      <formula>0.1</formula>
    </cfRule>
  </conditionalFormatting>
  <conditionalFormatting sqref="M20:M24 Q20:Q24">
    <cfRule type="cellIs" dxfId="42" priority="229" stopIfTrue="1" operator="lessThan">
      <formula>-0.5</formula>
    </cfRule>
  </conditionalFormatting>
  <conditionalFormatting sqref="R21:R24">
    <cfRule type="cellIs" dxfId="41" priority="215" stopIfTrue="1" operator="lessThan">
      <formula>-0.5</formula>
    </cfRule>
    <cfRule type="cellIs" dxfId="40" priority="216" stopIfTrue="1" operator="greaterThan">
      <formula>0.1</formula>
    </cfRule>
  </conditionalFormatting>
  <conditionalFormatting sqref="R21:R24">
    <cfRule type="cellIs" dxfId="39" priority="214" stopIfTrue="1" operator="between">
      <formula>0</formula>
      <formula>0.1</formula>
    </cfRule>
  </conditionalFormatting>
  <conditionalFormatting sqref="M25:M46 Q25:Q46">
    <cfRule type="cellIs" dxfId="38" priority="193" stopIfTrue="1" operator="lessThan">
      <formula>-0.5</formula>
    </cfRule>
    <cfRule type="cellIs" dxfId="37" priority="194" stopIfTrue="1" operator="greaterThan">
      <formula>0.1</formula>
    </cfRule>
  </conditionalFormatting>
  <conditionalFormatting sqref="M25:M46 Q25:Q46">
    <cfRule type="cellIs" dxfId="36" priority="192" stopIfTrue="1" operator="lessThan">
      <formula>-0.5</formula>
    </cfRule>
  </conditionalFormatting>
  <conditionalFormatting sqref="R26:R46">
    <cfRule type="cellIs" dxfId="35" priority="178" stopIfTrue="1" operator="lessThan">
      <formula>-0.5</formula>
    </cfRule>
    <cfRule type="cellIs" dxfId="34" priority="179" stopIfTrue="1" operator="greaterThan">
      <formula>0.1</formula>
    </cfRule>
  </conditionalFormatting>
  <conditionalFormatting sqref="R26:R46">
    <cfRule type="cellIs" dxfId="33" priority="177" stopIfTrue="1" operator="between">
      <formula>0</formula>
      <formula>0.1</formula>
    </cfRule>
  </conditionalFormatting>
  <conditionalFormatting sqref="M47:M51 Q47:Q51">
    <cfRule type="cellIs" dxfId="32" priority="156" stopIfTrue="1" operator="lessThan">
      <formula>-0.5</formula>
    </cfRule>
    <cfRule type="cellIs" dxfId="31" priority="157" stopIfTrue="1" operator="greaterThan">
      <formula>0.1</formula>
    </cfRule>
  </conditionalFormatting>
  <conditionalFormatting sqref="M47:M51 Q47:Q51">
    <cfRule type="cellIs" dxfId="30" priority="155" stopIfTrue="1" operator="lessThan">
      <formula>-0.5</formula>
    </cfRule>
  </conditionalFormatting>
  <conditionalFormatting sqref="R48:R51">
    <cfRule type="cellIs" dxfId="29" priority="141" stopIfTrue="1" operator="lessThan">
      <formula>-0.5</formula>
    </cfRule>
    <cfRule type="cellIs" dxfId="28" priority="142" stopIfTrue="1" operator="greaterThan">
      <formula>0.1</formula>
    </cfRule>
  </conditionalFormatting>
  <conditionalFormatting sqref="R48:R51">
    <cfRule type="cellIs" dxfId="27" priority="140" stopIfTrue="1" operator="between">
      <formula>0</formula>
      <formula>0.1</formula>
    </cfRule>
  </conditionalFormatting>
  <conditionalFormatting sqref="M52:M54 Q52:Q54">
    <cfRule type="cellIs" dxfId="26" priority="119" stopIfTrue="1" operator="lessThan">
      <formula>-0.5</formula>
    </cfRule>
    <cfRule type="cellIs" dxfId="25" priority="120" stopIfTrue="1" operator="greaterThan">
      <formula>0.1</formula>
    </cfRule>
  </conditionalFormatting>
  <conditionalFormatting sqref="M52:M54 Q52:Q54">
    <cfRule type="cellIs" dxfId="24" priority="118" stopIfTrue="1" operator="lessThan">
      <formula>-0.5</formula>
    </cfRule>
  </conditionalFormatting>
  <conditionalFormatting sqref="R53:R54">
    <cfRule type="cellIs" dxfId="23" priority="104" stopIfTrue="1" operator="lessThan">
      <formula>-0.5</formula>
    </cfRule>
    <cfRule type="cellIs" dxfId="22" priority="105" stopIfTrue="1" operator="greaterThan">
      <formula>0.1</formula>
    </cfRule>
  </conditionalFormatting>
  <conditionalFormatting sqref="R53:R54">
    <cfRule type="cellIs" dxfId="21" priority="103" stopIfTrue="1" operator="between">
      <formula>0</formula>
      <formula>0.1</formula>
    </cfRule>
  </conditionalFormatting>
  <conditionalFormatting sqref="M55:M72 Q55:Q72">
    <cfRule type="cellIs" dxfId="20" priority="82" stopIfTrue="1" operator="lessThan">
      <formula>-0.5</formula>
    </cfRule>
    <cfRule type="cellIs" dxfId="19" priority="83" stopIfTrue="1" operator="greaterThan">
      <formula>0.1</formula>
    </cfRule>
  </conditionalFormatting>
  <conditionalFormatting sqref="M55:M72 Q55:Q72">
    <cfRule type="cellIs" dxfId="18" priority="81" stopIfTrue="1" operator="lessThan">
      <formula>-0.5</formula>
    </cfRule>
  </conditionalFormatting>
  <conditionalFormatting sqref="R56:R72">
    <cfRule type="cellIs" dxfId="17" priority="67" stopIfTrue="1" operator="lessThan">
      <formula>-0.5</formula>
    </cfRule>
    <cfRule type="cellIs" dxfId="16" priority="68" stopIfTrue="1" operator="greaterThan">
      <formula>0.1</formula>
    </cfRule>
  </conditionalFormatting>
  <conditionalFormatting sqref="R56:R72">
    <cfRule type="cellIs" dxfId="15" priority="66" stopIfTrue="1" operator="between">
      <formula>0</formula>
      <formula>0.1</formula>
    </cfRule>
  </conditionalFormatting>
  <conditionalFormatting sqref="M73:M75 Q73:Q75">
    <cfRule type="cellIs" dxfId="14" priority="45" stopIfTrue="1" operator="lessThan">
      <formula>-0.5</formula>
    </cfRule>
    <cfRule type="cellIs" dxfId="13" priority="46" stopIfTrue="1" operator="greaterThan">
      <formula>0.1</formula>
    </cfRule>
  </conditionalFormatting>
  <conditionalFormatting sqref="M73:M75 Q73:Q75">
    <cfRule type="cellIs" dxfId="12" priority="44" stopIfTrue="1" operator="lessThan">
      <formula>-0.5</formula>
    </cfRule>
  </conditionalFormatting>
  <conditionalFormatting sqref="R74:R75">
    <cfRule type="cellIs" dxfId="11" priority="30" stopIfTrue="1" operator="lessThan">
      <formula>-0.5</formula>
    </cfRule>
    <cfRule type="cellIs" dxfId="10" priority="31" stopIfTrue="1" operator="greaterThan">
      <formula>0.1</formula>
    </cfRule>
  </conditionalFormatting>
  <conditionalFormatting sqref="R74:R75">
    <cfRule type="cellIs" dxfId="9" priority="29" stopIfTrue="1" operator="between">
      <formula>0</formula>
      <formula>0.1</formula>
    </cfRule>
  </conditionalFormatting>
  <conditionalFormatting sqref="M76:M81 Q76:Q81">
    <cfRule type="cellIs" dxfId="8" priority="8" stopIfTrue="1" operator="lessThan">
      <formula>-0.5</formula>
    </cfRule>
    <cfRule type="cellIs" dxfId="7" priority="9" stopIfTrue="1" operator="greaterThan">
      <formula>0.1</formula>
    </cfRule>
  </conditionalFormatting>
  <conditionalFormatting sqref="M76:M81 Q76:Q81">
    <cfRule type="cellIs" dxfId="6" priority="7" stopIfTrue="1" operator="lessThan">
      <formula>-0.5</formula>
    </cfRule>
  </conditionalFormatting>
  <conditionalFormatting sqref="R77:R81">
    <cfRule type="cellIs" dxfId="5" priority="5" stopIfTrue="1" operator="lessThan">
      <formula>-0.5</formula>
    </cfRule>
    <cfRule type="cellIs" dxfId="4" priority="6" stopIfTrue="1" operator="greaterThan">
      <formula>0.1</formula>
    </cfRule>
  </conditionalFormatting>
  <conditionalFormatting sqref="R77:R81">
    <cfRule type="cellIs" dxfId="3" priority="4" stopIfTrue="1" operator="between">
      <formula>0</formula>
      <formula>0.1</formula>
    </cfRule>
  </conditionalFormatting>
  <conditionalFormatting sqref="M82 Q82">
    <cfRule type="cellIs" dxfId="2" priority="2" stopIfTrue="1" operator="lessThan">
      <formula>-0.5</formula>
    </cfRule>
    <cfRule type="cellIs" dxfId="1" priority="3" stopIfTrue="1" operator="greaterThan">
      <formula>0.1</formula>
    </cfRule>
  </conditionalFormatting>
  <conditionalFormatting sqref="M82 Q82">
    <cfRule type="cellIs" dxfId="0" priority="1" stopIfTrue="1" operator="lessThan">
      <formula>-0.5</formula>
    </cfRule>
  </conditionalFormatting>
  <pageMargins left="0.23622047244094491" right="0.23622047244094491" top="0.74803149606299213" bottom="0.74803149606299213" header="0.31496062992125984" footer="0.31496062992125984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2.75" x14ac:dyDescent="0.2"/>
  <cols>
    <col min="1" max="1" width="24" customWidth="1"/>
  </cols>
  <sheetData>
    <row r="1" spans="1:1" x14ac:dyDescent="0.2">
      <c r="A1" s="1">
        <v>106360.85</v>
      </c>
    </row>
    <row r="2" spans="1:1" x14ac:dyDescent="0.2">
      <c r="A2" s="1">
        <v>33630.97</v>
      </c>
    </row>
    <row r="3" spans="1:1" x14ac:dyDescent="0.2">
      <c r="A3" s="1">
        <v>37620.26</v>
      </c>
    </row>
    <row r="4" spans="1:1" x14ac:dyDescent="0.2">
      <c r="A4" s="1">
        <v>30681.42</v>
      </c>
    </row>
    <row r="5" spans="1:1" x14ac:dyDescent="0.2">
      <c r="A5" s="1">
        <v>104982.11</v>
      </c>
    </row>
    <row r="6" spans="1:1" x14ac:dyDescent="0.2">
      <c r="A6" s="2">
        <f>SUM(A1:A5)</f>
        <v>313275.61</v>
      </c>
    </row>
    <row r="7" spans="1:1" x14ac:dyDescent="0.2">
      <c r="A7" s="1"/>
    </row>
    <row r="8" spans="1:1" x14ac:dyDescent="0.2">
      <c r="A8" s="1">
        <v>203921.82</v>
      </c>
    </row>
    <row r="9" spans="1:1" x14ac:dyDescent="0.2">
      <c r="A9" s="1">
        <v>40091.51</v>
      </c>
    </row>
    <row r="10" spans="1:1" x14ac:dyDescent="0.2">
      <c r="A10" s="1">
        <v>72812.42</v>
      </c>
    </row>
    <row r="11" spans="1:1" x14ac:dyDescent="0.2">
      <c r="A11" s="1">
        <v>133493.81</v>
      </c>
    </row>
    <row r="12" spans="1:1" x14ac:dyDescent="0.2">
      <c r="A12" s="1">
        <v>123427.43</v>
      </c>
    </row>
    <row r="13" spans="1:1" x14ac:dyDescent="0.2">
      <c r="A13" s="1">
        <v>53960.1</v>
      </c>
    </row>
    <row r="14" spans="1:1" x14ac:dyDescent="0.2">
      <c r="A14" s="1">
        <v>63163.58</v>
      </c>
    </row>
    <row r="15" spans="1:1" x14ac:dyDescent="0.2">
      <c r="A15" s="3">
        <f>SUM(A8:A14)</f>
        <v>690870.66999999993</v>
      </c>
    </row>
    <row r="17" spans="1:1" x14ac:dyDescent="0.2">
      <c r="A17" s="3">
        <f>SUM(A6+A15)</f>
        <v>1004146.2799999999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Table 1</vt:lpstr>
      <vt:lpstr>Plan1</vt:lpstr>
      <vt:lpstr>'Table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WSGUILHERME</dc:creator>
  <cp:lastModifiedBy>Usuário do Windows</cp:lastModifiedBy>
  <cp:lastPrinted>2019-11-05T20:04:26Z</cp:lastPrinted>
  <dcterms:created xsi:type="dcterms:W3CDTF">2018-09-18T19:20:41Z</dcterms:created>
  <dcterms:modified xsi:type="dcterms:W3CDTF">2019-11-05T20:04:32Z</dcterms:modified>
</cp:coreProperties>
</file>